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rkas.sharepoint.com/Kliendisuhted/ri ja halduslepingud/YLEP 2023/SOM/Sotsiaalkindlustusamet/Rahumäe tee 6/"/>
    </mc:Choice>
  </mc:AlternateContent>
  <xr:revisionPtr revIDLastSave="311" documentId="8_{CA861C51-D9AB-4BDA-A4A6-1852EAEAA6B8}" xr6:coauthVersionLast="47" xr6:coauthVersionMax="47" xr10:uidLastSave="{48A45026-EFE4-4E19-92E8-BD6CCD42AE41}"/>
  <bookViews>
    <workbookView xWindow="38280" yWindow="-120" windowWidth="38640" windowHeight="21240" tabRatio="842" xr2:uid="{00000000-000D-0000-FFFF-FFFF00000000}"/>
  </bookViews>
  <sheets>
    <sheet name="Lisa 3" sheetId="7" r:id="rId1"/>
    <sheet name="Abitabel" sheetId="4" r:id="rId2"/>
    <sheet name="Annuiteetgraafik BIL" sheetId="9" r:id="rId3"/>
    <sheet name="Annuiteetgraafik BIL_vähend" sheetId="5" r:id="rId4"/>
    <sheet name="Annuiteetgraafik BIL_lisand" sheetId="8" r:id="rId5"/>
  </sheets>
  <externalReferences>
    <externalReference r:id="rId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4" l="1"/>
  <c r="Q37" i="4"/>
  <c r="L36" i="4"/>
  <c r="K36" i="4"/>
  <c r="J36" i="4"/>
  <c r="I36" i="4"/>
  <c r="H36" i="4"/>
  <c r="G36" i="4"/>
  <c r="F36" i="4"/>
  <c r="E36" i="4"/>
  <c r="H32" i="7"/>
  <c r="G32" i="7"/>
  <c r="G24" i="7" l="1"/>
  <c r="G25" i="7"/>
  <c r="G26" i="7"/>
  <c r="G27" i="7"/>
  <c r="G22" i="7"/>
  <c r="G15" i="7"/>
  <c r="G16" i="7"/>
  <c r="G17" i="7"/>
  <c r="G18" i="7"/>
  <c r="R27" i="4"/>
  <c r="R30" i="4"/>
  <c r="R29" i="4"/>
  <c r="E12" i="4"/>
  <c r="F14" i="7" l="1"/>
  <c r="F19" i="4"/>
  <c r="A17" i="9"/>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E12" i="9"/>
  <c r="E11" i="9"/>
  <c r="D8" i="9"/>
  <c r="D9" i="9" s="1"/>
  <c r="M4" i="9"/>
  <c r="E10" i="9" s="1"/>
  <c r="F4" i="9"/>
  <c r="E17" i="9" l="1"/>
  <c r="D17" i="9"/>
  <c r="C17" i="9"/>
  <c r="F17" i="9"/>
  <c r="F18" i="9" s="1"/>
  <c r="F19" i="9" l="1"/>
  <c r="G17" i="9"/>
  <c r="C18" i="9" s="1"/>
  <c r="D18" i="9" l="1"/>
  <c r="E18" i="9" s="1"/>
  <c r="G18" i="9" s="1"/>
  <c r="C19" i="9" s="1"/>
  <c r="F20" i="9"/>
  <c r="D19" i="9" l="1"/>
  <c r="E19" i="9" s="1"/>
  <c r="G19" i="9" s="1"/>
  <c r="C20" i="9" s="1"/>
  <c r="F21" i="9"/>
  <c r="D20" i="9" l="1"/>
  <c r="E20" i="9" s="1"/>
  <c r="G20" i="9"/>
  <c r="C21" i="9" s="1"/>
  <c r="F22" i="9"/>
  <c r="F23" i="9" l="1"/>
  <c r="D21" i="9"/>
  <c r="E21" i="9" s="1"/>
  <c r="G21" i="9" s="1"/>
  <c r="C22" i="9" s="1"/>
  <c r="D22" i="9" l="1"/>
  <c r="E22" i="9" s="1"/>
  <c r="G22" i="9" s="1"/>
  <c r="C23" i="9" s="1"/>
  <c r="F24" i="9"/>
  <c r="D23" i="9" l="1"/>
  <c r="E23" i="9" s="1"/>
  <c r="G23" i="9"/>
  <c r="C24" i="9" s="1"/>
  <c r="F25" i="9"/>
  <c r="F26" i="9" l="1"/>
  <c r="D24" i="9"/>
  <c r="E24" i="9" s="1"/>
  <c r="G24" i="9"/>
  <c r="C25" i="9" s="1"/>
  <c r="D25" i="9" l="1"/>
  <c r="E25" i="9" s="1"/>
  <c r="G25" i="9" s="1"/>
  <c r="C26" i="9" s="1"/>
  <c r="F27" i="9"/>
  <c r="D26" i="9" l="1"/>
  <c r="E26" i="9" s="1"/>
  <c r="G26" i="9" s="1"/>
  <c r="C27" i="9" s="1"/>
  <c r="F28" i="9"/>
  <c r="D27" i="9" l="1"/>
  <c r="E27" i="9" s="1"/>
  <c r="G27" i="9" s="1"/>
  <c r="C28" i="9" s="1"/>
  <c r="F29" i="9"/>
  <c r="D28" i="9" l="1"/>
  <c r="E28" i="9" s="1"/>
  <c r="G28" i="9" s="1"/>
  <c r="C29" i="9" s="1"/>
  <c r="F30" i="9"/>
  <c r="D29" i="9" l="1"/>
  <c r="E29" i="9" s="1"/>
  <c r="G29" i="9" s="1"/>
  <c r="C30" i="9" s="1"/>
  <c r="F31" i="9"/>
  <c r="D30" i="9" l="1"/>
  <c r="E30" i="9" s="1"/>
  <c r="G30" i="9" s="1"/>
  <c r="C31" i="9" s="1"/>
  <c r="F32" i="9"/>
  <c r="D31" i="9" l="1"/>
  <c r="E31" i="9" s="1"/>
  <c r="G31" i="9" s="1"/>
  <c r="C32" i="9" s="1"/>
  <c r="F33" i="9"/>
  <c r="D32" i="9" l="1"/>
  <c r="E32" i="9" s="1"/>
  <c r="G32" i="9" s="1"/>
  <c r="C33" i="9" s="1"/>
  <c r="F34" i="9"/>
  <c r="D33" i="9" l="1"/>
  <c r="E33" i="9" s="1"/>
  <c r="G33" i="9" s="1"/>
  <c r="C34" i="9" s="1"/>
  <c r="F35" i="9"/>
  <c r="D34" i="9" l="1"/>
  <c r="E34" i="9" s="1"/>
  <c r="G34" i="9" s="1"/>
  <c r="C35" i="9" s="1"/>
  <c r="F36" i="9"/>
  <c r="D35" i="9" l="1"/>
  <c r="E35" i="9" s="1"/>
  <c r="G35" i="9" s="1"/>
  <c r="C36" i="9" s="1"/>
  <c r="F37" i="9"/>
  <c r="D36" i="9" l="1"/>
  <c r="E36" i="9" s="1"/>
  <c r="G36" i="9"/>
  <c r="C37" i="9" s="1"/>
  <c r="F38" i="9"/>
  <c r="D37" i="9" l="1"/>
  <c r="E37" i="9" s="1"/>
  <c r="G37" i="9" s="1"/>
  <c r="C38" i="9" s="1"/>
  <c r="F39" i="9"/>
  <c r="D38" i="9" l="1"/>
  <c r="E38" i="9" s="1"/>
  <c r="G38" i="9" s="1"/>
  <c r="C39" i="9" s="1"/>
  <c r="F40" i="9"/>
  <c r="D39" i="9" l="1"/>
  <c r="E39" i="9" s="1"/>
  <c r="G39" i="9" s="1"/>
  <c r="C40" i="9" s="1"/>
  <c r="F41" i="9"/>
  <c r="D40" i="9" l="1"/>
  <c r="E40" i="9" s="1"/>
  <c r="G40" i="9" s="1"/>
  <c r="C41" i="9" s="1"/>
  <c r="F42" i="9"/>
  <c r="D41" i="9" l="1"/>
  <c r="E41" i="9" s="1"/>
  <c r="G41" i="9" s="1"/>
  <c r="C42" i="9" s="1"/>
  <c r="F43" i="9"/>
  <c r="D42" i="9" l="1"/>
  <c r="E42" i="9" s="1"/>
  <c r="G42" i="9" s="1"/>
  <c r="C43" i="9" s="1"/>
  <c r="F44" i="9"/>
  <c r="D43" i="9" l="1"/>
  <c r="E43" i="9" s="1"/>
  <c r="G43" i="9" s="1"/>
  <c r="C44" i="9" s="1"/>
  <c r="F45" i="9"/>
  <c r="D44" i="9" l="1"/>
  <c r="E44" i="9" s="1"/>
  <c r="G44" i="9" s="1"/>
  <c r="C45" i="9" s="1"/>
  <c r="F46" i="9"/>
  <c r="D45" i="9" l="1"/>
  <c r="E45" i="9" s="1"/>
  <c r="G45" i="9" s="1"/>
  <c r="C46" i="9" s="1"/>
  <c r="F47" i="9"/>
  <c r="D46" i="9" l="1"/>
  <c r="E46" i="9" s="1"/>
  <c r="G46" i="9" s="1"/>
  <c r="C47" i="9" s="1"/>
  <c r="F48" i="9"/>
  <c r="D47" i="9" l="1"/>
  <c r="E47" i="9" s="1"/>
  <c r="G47" i="9" s="1"/>
  <c r="C48" i="9" s="1"/>
  <c r="F49" i="9"/>
  <c r="D48" i="9" l="1"/>
  <c r="E48" i="9" s="1"/>
  <c r="G48" i="9"/>
  <c r="C49" i="9" s="1"/>
  <c r="F50" i="9"/>
  <c r="F51" i="9" l="1"/>
  <c r="D49" i="9"/>
  <c r="E49" i="9" s="1"/>
  <c r="G49" i="9" s="1"/>
  <c r="C50" i="9" s="1"/>
  <c r="D50" i="9" l="1"/>
  <c r="E50" i="9" s="1"/>
  <c r="G50" i="9" s="1"/>
  <c r="C51" i="9" s="1"/>
  <c r="F52" i="9"/>
  <c r="D51" i="9" l="1"/>
  <c r="E51" i="9" s="1"/>
  <c r="G51" i="9" s="1"/>
  <c r="C52" i="9" s="1"/>
  <c r="F53" i="9"/>
  <c r="D52" i="9" l="1"/>
  <c r="E52" i="9" s="1"/>
  <c r="G52" i="9"/>
  <c r="C53" i="9" s="1"/>
  <c r="F54" i="9"/>
  <c r="D53" i="9" l="1"/>
  <c r="E53" i="9" s="1"/>
  <c r="G53" i="9" s="1"/>
  <c r="C54" i="9" s="1"/>
  <c r="F55" i="9"/>
  <c r="D54" i="9" l="1"/>
  <c r="E54" i="9" s="1"/>
  <c r="G54" i="9" s="1"/>
  <c r="C55" i="9" s="1"/>
  <c r="F56" i="9"/>
  <c r="D55" i="9" l="1"/>
  <c r="E55" i="9" s="1"/>
  <c r="G55" i="9" s="1"/>
  <c r="C56" i="9" s="1"/>
  <c r="F57" i="9"/>
  <c r="D56" i="9" l="1"/>
  <c r="E56" i="9" s="1"/>
  <c r="G56" i="9"/>
  <c r="C57" i="9" s="1"/>
  <c r="F58" i="9"/>
  <c r="D57" i="9" l="1"/>
  <c r="E57" i="9" s="1"/>
  <c r="G57" i="9" s="1"/>
  <c r="C58" i="9" s="1"/>
  <c r="F59" i="9"/>
  <c r="D58" i="9" l="1"/>
  <c r="E58" i="9" s="1"/>
  <c r="G58" i="9" s="1"/>
  <c r="C59" i="9" s="1"/>
  <c r="F60" i="9"/>
  <c r="D59" i="9" l="1"/>
  <c r="E59" i="9" s="1"/>
  <c r="G59" i="9" s="1"/>
  <c r="C60" i="9" s="1"/>
  <c r="F61" i="9"/>
  <c r="D60" i="9" l="1"/>
  <c r="E60" i="9" s="1"/>
  <c r="G60" i="9" s="1"/>
  <c r="C61" i="9" s="1"/>
  <c r="F62" i="9"/>
  <c r="D61" i="9" l="1"/>
  <c r="E61" i="9" s="1"/>
  <c r="G61" i="9" s="1"/>
  <c r="C62" i="9" s="1"/>
  <c r="F63" i="9"/>
  <c r="D62" i="9" l="1"/>
  <c r="E62" i="9" s="1"/>
  <c r="G62" i="9" s="1"/>
  <c r="C63" i="9" s="1"/>
  <c r="F64" i="9"/>
  <c r="D63" i="9" l="1"/>
  <c r="E63" i="9" s="1"/>
  <c r="G63" i="9" s="1"/>
  <c r="C64" i="9" s="1"/>
  <c r="F65" i="9"/>
  <c r="D64" i="9" l="1"/>
  <c r="E64" i="9" s="1"/>
  <c r="G64" i="9"/>
  <c r="C65" i="9" s="1"/>
  <c r="F66" i="9"/>
  <c r="D65" i="9" l="1"/>
  <c r="E65" i="9" s="1"/>
  <c r="G65" i="9" s="1"/>
  <c r="C66" i="9" s="1"/>
  <c r="F67" i="9"/>
  <c r="D66" i="9" l="1"/>
  <c r="E66" i="9" s="1"/>
  <c r="G66" i="9" s="1"/>
  <c r="C67" i="9" s="1"/>
  <c r="F68" i="9"/>
  <c r="D67" i="9" l="1"/>
  <c r="E67" i="9" s="1"/>
  <c r="G67" i="9" s="1"/>
  <c r="C68" i="9" s="1"/>
  <c r="F69" i="9"/>
  <c r="D68" i="9" l="1"/>
  <c r="E68" i="9" s="1"/>
  <c r="G68" i="9" s="1"/>
  <c r="C69" i="9" s="1"/>
  <c r="F70" i="9"/>
  <c r="D69" i="9" l="1"/>
  <c r="E69" i="9" s="1"/>
  <c r="G69" i="9" s="1"/>
  <c r="C70" i="9" s="1"/>
  <c r="F71" i="9"/>
  <c r="D70" i="9" l="1"/>
  <c r="E70" i="9" s="1"/>
  <c r="G70" i="9" s="1"/>
  <c r="C71" i="9" s="1"/>
  <c r="F72" i="9"/>
  <c r="D71" i="9" l="1"/>
  <c r="E71" i="9" s="1"/>
  <c r="G71" i="9" s="1"/>
  <c r="C72" i="9" s="1"/>
  <c r="F73" i="9"/>
  <c r="D72" i="9" l="1"/>
  <c r="E72" i="9" s="1"/>
  <c r="G72" i="9"/>
  <c r="C73" i="9" s="1"/>
  <c r="F74" i="9"/>
  <c r="D73" i="9" l="1"/>
  <c r="E73" i="9" s="1"/>
  <c r="G73" i="9" s="1"/>
  <c r="C74" i="9" s="1"/>
  <c r="F75" i="9"/>
  <c r="D74" i="9" l="1"/>
  <c r="E74" i="9" s="1"/>
  <c r="G74" i="9" s="1"/>
  <c r="C75" i="9" s="1"/>
  <c r="F76" i="9"/>
  <c r="D75" i="9" l="1"/>
  <c r="E75" i="9" s="1"/>
  <c r="G75" i="9" s="1"/>
  <c r="C76" i="9" s="1"/>
  <c r="D76" i="9" l="1"/>
  <c r="E76" i="9" s="1"/>
  <c r="G76" i="9" s="1"/>
  <c r="H19" i="4" l="1"/>
  <c r="P19" i="4" s="1"/>
  <c r="O19" i="4" l="1"/>
  <c r="L21" i="4" l="1"/>
  <c r="L22" i="4"/>
  <c r="I27" i="4"/>
  <c r="K27" i="4" s="1"/>
  <c r="I29" i="4"/>
  <c r="K29" i="4" s="1"/>
  <c r="L29" i="4" s="1"/>
  <c r="I30" i="4"/>
  <c r="L30" i="4" s="1"/>
  <c r="I31" i="4"/>
  <c r="K31" i="4" s="1"/>
  <c r="L31" i="4" s="1"/>
  <c r="I32" i="4"/>
  <c r="K32" i="4" s="1"/>
  <c r="L32" i="4" s="1"/>
  <c r="J32" i="4"/>
  <c r="J30" i="4" l="1"/>
  <c r="J29" i="4"/>
  <c r="J31" i="4"/>
  <c r="J27" i="4"/>
  <c r="J33" i="4" s="1"/>
  <c r="K30" i="4"/>
  <c r="L27" i="4"/>
  <c r="L33" i="4" s="1"/>
  <c r="K33" i="4"/>
  <c r="I33" i="4"/>
  <c r="R32" i="4"/>
  <c r="R31" i="4"/>
  <c r="E14" i="7"/>
  <c r="A17" i="8"/>
  <c r="A18" i="8" s="1"/>
  <c r="A19" i="8" s="1"/>
  <c r="A20" i="8" s="1"/>
  <c r="A21" i="8" s="1"/>
  <c r="A22" i="8" s="1"/>
  <c r="A23" i="8" s="1"/>
  <c r="A24" i="8" s="1"/>
  <c r="A25" i="8" s="1"/>
  <c r="A26" i="8" s="1"/>
  <c r="A27" i="8" s="1"/>
  <c r="A28" i="8" s="1"/>
  <c r="A29" i="8" s="1"/>
  <c r="A30" i="8" s="1"/>
  <c r="A31" i="8" s="1"/>
  <c r="A32" i="8" s="1"/>
  <c r="A33" i="8" s="1"/>
  <c r="A34" i="8" s="1"/>
  <c r="A35" i="8" s="1"/>
  <c r="A36" i="8" s="1"/>
  <c r="D8" i="8"/>
  <c r="D9" i="8" s="1"/>
  <c r="M4" i="8"/>
  <c r="E10" i="8" s="1"/>
  <c r="F4" i="8"/>
  <c r="E12" i="8" l="1"/>
  <c r="E11" i="8"/>
  <c r="E35" i="8" l="1"/>
  <c r="E27" i="8"/>
  <c r="E19" i="8"/>
  <c r="D35" i="8"/>
  <c r="D27" i="8"/>
  <c r="F27" i="8" s="1"/>
  <c r="E32" i="8"/>
  <c r="E24" i="8"/>
  <c r="E29" i="8"/>
  <c r="D19" i="8"/>
  <c r="F19" i="8" s="1"/>
  <c r="D32" i="8"/>
  <c r="D24" i="8"/>
  <c r="E34" i="8"/>
  <c r="E26" i="8"/>
  <c r="E18" i="8"/>
  <c r="E21" i="8"/>
  <c r="D21" i="8"/>
  <c r="F21" i="8" s="1"/>
  <c r="D34" i="8"/>
  <c r="D26" i="8"/>
  <c r="D18" i="8"/>
  <c r="E31" i="8"/>
  <c r="E23" i="8"/>
  <c r="D31" i="8"/>
  <c r="D23" i="8"/>
  <c r="E36" i="8"/>
  <c r="E28" i="8"/>
  <c r="E20" i="8"/>
  <c r="D36" i="8"/>
  <c r="D20" i="8"/>
  <c r="D28" i="8"/>
  <c r="D33" i="8"/>
  <c r="D25" i="8"/>
  <c r="D17" i="8"/>
  <c r="D30" i="8"/>
  <c r="D22" i="8"/>
  <c r="E33" i="8"/>
  <c r="E25" i="8"/>
  <c r="E17" i="8"/>
  <c r="D29" i="8"/>
  <c r="E30" i="8"/>
  <c r="E22" i="8"/>
  <c r="C17" i="8"/>
  <c r="F31" i="8" l="1"/>
  <c r="F32" i="8"/>
  <c r="F30" i="8"/>
  <c r="F18" i="8"/>
  <c r="F35" i="8"/>
  <c r="G17" i="8"/>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F29" i="8"/>
  <c r="F17" i="8"/>
  <c r="F23" i="8"/>
  <c r="F24" i="8"/>
  <c r="F22" i="8"/>
  <c r="F25" i="8"/>
  <c r="F26" i="8"/>
  <c r="F33" i="8"/>
  <c r="F34" i="8"/>
  <c r="F28" i="8"/>
  <c r="F20" i="8"/>
  <c r="F36" i="8"/>
  <c r="L19" i="4" l="1"/>
  <c r="K19" i="4" s="1"/>
  <c r="H14" i="7"/>
  <c r="G28" i="7"/>
  <c r="H31" i="4"/>
  <c r="P31" i="4" s="1"/>
  <c r="O31" i="4" s="1"/>
  <c r="H30" i="4"/>
  <c r="P30" i="4" s="1"/>
  <c r="O30" i="4" s="1"/>
  <c r="H29" i="4"/>
  <c r="P29" i="4" s="1"/>
  <c r="O29" i="4" s="1"/>
  <c r="H27" i="4"/>
  <c r="P27" i="4" s="1"/>
  <c r="O27" i="4" s="1"/>
  <c r="E27" i="7" l="1"/>
  <c r="E25" i="7"/>
  <c r="H28" i="7"/>
  <c r="E24" i="7"/>
  <c r="E26" i="7"/>
  <c r="F28" i="7" l="1"/>
  <c r="E22" i="7"/>
  <c r="E28" i="7" s="1"/>
  <c r="E18" i="7" l="1"/>
  <c r="E17" i="7"/>
  <c r="E16" i="7"/>
  <c r="E15" i="7" l="1"/>
  <c r="E19" i="7" s="1"/>
  <c r="E30" i="7" s="1"/>
  <c r="E31" i="7" s="1"/>
  <c r="E33" i="7" s="1"/>
  <c r="F19" i="7"/>
  <c r="F30" i="7" s="1"/>
  <c r="F31" i="7" l="1"/>
  <c r="F33" i="7" s="1"/>
  <c r="F35" i="7" s="1"/>
  <c r="F34" i="7"/>
  <c r="H23" i="4" l="1"/>
  <c r="H22" i="4"/>
  <c r="H21" i="4"/>
  <c r="G23" i="4" l="1"/>
  <c r="I23" i="4" s="1"/>
  <c r="P23" i="4"/>
  <c r="O23" i="4" s="1"/>
  <c r="G21" i="4"/>
  <c r="I21" i="4" s="1"/>
  <c r="J21" i="4" s="1"/>
  <c r="P21" i="4"/>
  <c r="O21" i="4" s="1"/>
  <c r="G22" i="4"/>
  <c r="I22" i="4" s="1"/>
  <c r="J22" i="4" s="1"/>
  <c r="P22" i="4"/>
  <c r="O22" i="4" s="1"/>
  <c r="J23" i="4"/>
  <c r="K23" i="4"/>
  <c r="L23" i="4" s="1"/>
  <c r="G33" i="4"/>
  <c r="G19" i="4"/>
  <c r="E22" i="4" l="1"/>
  <c r="E23" i="4"/>
  <c r="E21" i="4"/>
  <c r="E19" i="4"/>
  <c r="N30" i="4" l="1"/>
  <c r="N29" i="4"/>
  <c r="N22" i="4"/>
  <c r="N32" i="4"/>
  <c r="N27" i="4"/>
  <c r="N21" i="4"/>
  <c r="R21" i="4" s="1"/>
  <c r="Q21" i="4" s="1"/>
  <c r="N31" i="4"/>
  <c r="F20" i="4"/>
  <c r="H20" i="4" s="1"/>
  <c r="P20" i="4" s="1"/>
  <c r="O20" i="4" s="1"/>
  <c r="E33" i="4"/>
  <c r="F32" i="4"/>
  <c r="H32" i="4" s="1"/>
  <c r="H33" i="4" l="1"/>
  <c r="P32" i="4"/>
  <c r="O32" i="4" s="1"/>
  <c r="O33" i="4" s="1"/>
  <c r="M31" i="4"/>
  <c r="M27" i="4"/>
  <c r="P33" i="4"/>
  <c r="M32" i="4"/>
  <c r="M30" i="4"/>
  <c r="G20" i="4"/>
  <c r="I20" i="4" s="1"/>
  <c r="H24" i="4"/>
  <c r="N23" i="4"/>
  <c r="R23" i="4" s="1"/>
  <c r="Q23" i="4" s="1"/>
  <c r="M21" i="4"/>
  <c r="M29" i="4"/>
  <c r="N33" i="4"/>
  <c r="M22" i="4"/>
  <c r="R22" i="4"/>
  <c r="Q22" i="4" s="1"/>
  <c r="F24" i="4"/>
  <c r="F33" i="4"/>
  <c r="E24" i="4"/>
  <c r="E35" i="4" s="1"/>
  <c r="H35" i="4" l="1"/>
  <c r="M33" i="4"/>
  <c r="M23" i="4"/>
  <c r="J20" i="4"/>
  <c r="K20" i="4"/>
  <c r="H39" i="4"/>
  <c r="G24" i="4"/>
  <c r="G35" i="4" s="1"/>
  <c r="E38" i="4"/>
  <c r="F35" i="4"/>
  <c r="N20" i="4" l="1"/>
  <c r="L20" i="4"/>
  <c r="L24" i="4" s="1"/>
  <c r="L35" i="4" s="1"/>
  <c r="K24" i="4"/>
  <c r="K35" i="4" s="1"/>
  <c r="K38" i="4" s="1"/>
  <c r="F39" i="4"/>
  <c r="F38" i="4"/>
  <c r="F40" i="4" s="1"/>
  <c r="L38" i="4" l="1"/>
  <c r="L40" i="4" s="1"/>
  <c r="L39" i="4"/>
  <c r="H38" i="4"/>
  <c r="H40" i="4" s="1"/>
  <c r="G38" i="4"/>
  <c r="F4" i="5"/>
  <c r="D8" i="5"/>
  <c r="D9" i="5" s="1"/>
  <c r="A17" i="5"/>
  <c r="A18" i="5"/>
  <c r="A19" i="5" s="1"/>
  <c r="A20" i="5" s="1"/>
  <c r="A21" i="5" s="1"/>
  <c r="A22" i="5" s="1"/>
  <c r="A23" i="5" s="1"/>
  <c r="A24" i="5" s="1"/>
  <c r="A25" i="5" s="1"/>
  <c r="A26" i="5" s="1"/>
  <c r="A27" i="5" s="1"/>
  <c r="A28" i="5" s="1"/>
  <c r="A29" i="5" s="1"/>
  <c r="A30" i="5" s="1"/>
  <c r="A31" i="5" s="1"/>
  <c r="A32" i="5" s="1"/>
  <c r="A33" i="5" s="1"/>
  <c r="A34" i="5" s="1"/>
  <c r="A35" i="5" s="1"/>
  <c r="A36" i="5" s="1"/>
  <c r="M20" i="4" l="1"/>
  <c r="M4" i="5"/>
  <c r="E10" i="5" s="1"/>
  <c r="O24" i="4" l="1"/>
  <c r="O35" i="4" s="1"/>
  <c r="P24" i="4"/>
  <c r="P35" i="4" s="1"/>
  <c r="P36" i="4" s="1"/>
  <c r="R20" i="4"/>
  <c r="Q20" i="4" s="1"/>
  <c r="E12" i="5"/>
  <c r="E11" i="5"/>
  <c r="O36" i="4" l="1"/>
  <c r="O38" i="4" s="1"/>
  <c r="P39" i="4"/>
  <c r="P38" i="4"/>
  <c r="P40" i="4" s="1"/>
  <c r="D18" i="5"/>
  <c r="F18" i="5" s="1"/>
  <c r="E18" i="5"/>
  <c r="D22" i="5"/>
  <c r="D28" i="5"/>
  <c r="E22" i="5"/>
  <c r="E28" i="5"/>
  <c r="E34" i="5"/>
  <c r="D29" i="5"/>
  <c r="D35" i="5"/>
  <c r="D30" i="5"/>
  <c r="D17" i="5"/>
  <c r="D31" i="5"/>
  <c r="D25" i="5"/>
  <c r="D20" i="5"/>
  <c r="E26" i="5"/>
  <c r="D27" i="5"/>
  <c r="E21" i="5"/>
  <c r="E33" i="5"/>
  <c r="D34" i="5"/>
  <c r="D23" i="5"/>
  <c r="F23" i="5" s="1"/>
  <c r="E29" i="5"/>
  <c r="E35" i="5"/>
  <c r="D24" i="5"/>
  <c r="E30" i="5"/>
  <c r="E31" i="5"/>
  <c r="E25" i="5"/>
  <c r="D26" i="5"/>
  <c r="E20" i="5"/>
  <c r="E27" i="5"/>
  <c r="E23" i="5"/>
  <c r="E17" i="5"/>
  <c r="D36" i="5"/>
  <c r="E24" i="5"/>
  <c r="E36" i="5"/>
  <c r="D19" i="5"/>
  <c r="E19" i="5"/>
  <c r="D32" i="5"/>
  <c r="E32" i="5"/>
  <c r="D21" i="5"/>
  <c r="D33" i="5"/>
  <c r="C17" i="5"/>
  <c r="F34" i="5" l="1"/>
  <c r="F28" i="5"/>
  <c r="F19" i="5"/>
  <c r="F26" i="5"/>
  <c r="F21" i="5"/>
  <c r="F17" i="5"/>
  <c r="F33" i="5"/>
  <c r="F24" i="5"/>
  <c r="F25" i="5"/>
  <c r="F31" i="5"/>
  <c r="F30" i="5"/>
  <c r="F35" i="5"/>
  <c r="F29" i="5"/>
  <c r="F22" i="5"/>
  <c r="F36" i="5"/>
  <c r="F27" i="5"/>
  <c r="F32" i="5"/>
  <c r="F20" i="5"/>
  <c r="G17" i="5"/>
  <c r="C18" i="5" s="1"/>
  <c r="G14" i="7" l="1"/>
  <c r="J19" i="4"/>
  <c r="N19" i="4" s="1"/>
  <c r="G18" i="5"/>
  <c r="C19" i="5" s="1"/>
  <c r="I19" i="4" l="1"/>
  <c r="I24" i="4" s="1"/>
  <c r="I35" i="4" s="1"/>
  <c r="I38" i="4" s="1"/>
  <c r="R19" i="4"/>
  <c r="J24" i="4"/>
  <c r="J35" i="4" s="1"/>
  <c r="G19" i="7"/>
  <c r="G30" i="7" s="1"/>
  <c r="G33" i="7" s="1"/>
  <c r="H19" i="7"/>
  <c r="H30" i="7" s="1"/>
  <c r="G19" i="5"/>
  <c r="C20" i="5" s="1"/>
  <c r="Q19" i="4" l="1"/>
  <c r="Q24" i="4" s="1"/>
  <c r="H33" i="7"/>
  <c r="H35" i="7" s="1"/>
  <c r="H34" i="7"/>
  <c r="J39" i="4"/>
  <c r="J38" i="4"/>
  <c r="J40" i="4" s="1"/>
  <c r="M19" i="4"/>
  <c r="M24" i="4" s="1"/>
  <c r="M35" i="4" s="1"/>
  <c r="M36" i="4" s="1"/>
  <c r="M38" i="4" s="1"/>
  <c r="N24" i="4"/>
  <c r="N35" i="4" s="1"/>
  <c r="G20" i="5"/>
  <c r="C21" i="5" s="1"/>
  <c r="N36" i="4" l="1"/>
  <c r="N38" i="4" s="1"/>
  <c r="N40" i="4" s="1"/>
  <c r="N39" i="4"/>
  <c r="G21" i="5"/>
  <c r="C22" i="5" s="1"/>
  <c r="G22" i="5" l="1"/>
  <c r="C23" i="5" s="1"/>
  <c r="G23" i="5" l="1"/>
  <c r="C24" i="5" s="1"/>
  <c r="G24" i="5" l="1"/>
  <c r="C25" i="5" s="1"/>
  <c r="G25" i="5" l="1"/>
  <c r="C26" i="5" s="1"/>
  <c r="G26" i="5" l="1"/>
  <c r="C27" i="5" s="1"/>
  <c r="G27" i="5" l="1"/>
  <c r="C28" i="5" s="1"/>
  <c r="G28" i="5" l="1"/>
  <c r="C29" i="5" s="1"/>
  <c r="G29" i="5" l="1"/>
  <c r="C30" i="5" s="1"/>
  <c r="G30" i="5" l="1"/>
  <c r="C31" i="5" s="1"/>
  <c r="G31" i="5" l="1"/>
  <c r="C32" i="5" s="1"/>
  <c r="G32" i="5" l="1"/>
  <c r="C33" i="5" s="1"/>
  <c r="G33" i="5" l="1"/>
  <c r="C34" i="5" s="1"/>
  <c r="G34" i="5" l="1"/>
  <c r="C35" i="5" s="1"/>
  <c r="G35" i="5" l="1"/>
  <c r="C36" i="5" s="1"/>
  <c r="G36" i="5" l="1"/>
  <c r="R24" i="4" l="1"/>
  <c r="R33" i="4" l="1"/>
  <c r="R35" i="4" s="1"/>
  <c r="R39" i="4" s="1"/>
  <c r="Q33" i="4"/>
  <c r="Q35" i="4" s="1"/>
  <c r="Q38" i="4" s="1"/>
  <c r="R38" i="4" l="1"/>
  <c r="R40" i="4" s="1"/>
</calcChain>
</file>

<file path=xl/sharedStrings.xml><?xml version="1.0" encoding="utf-8"?>
<sst xmlns="http://schemas.openxmlformats.org/spreadsheetml/2006/main" count="246" uniqueCount="81">
  <si>
    <t>Lisa 3</t>
  </si>
  <si>
    <t>üürilepingule nr KPJ-4/2020-277</t>
  </si>
  <si>
    <t>Üür ja kõrvalteenuste tasu 01.09.2023 - 31.12.2024</t>
  </si>
  <si>
    <t>Üürnik</t>
  </si>
  <si>
    <t>Sotsiaalkindlustusamet</t>
  </si>
  <si>
    <t>Üüripinna aadress</t>
  </si>
  <si>
    <t>Rahumäe tee 6, Tallinn</t>
  </si>
  <si>
    <t>Üüripind (hooned)</t>
  </si>
  <si>
    <r>
      <t>m</t>
    </r>
    <r>
      <rPr>
        <b/>
        <vertAlign val="superscript"/>
        <sz val="11"/>
        <color indexed="8"/>
        <rFont val="Times New Roman"/>
        <family val="1"/>
      </rPr>
      <t>2</t>
    </r>
  </si>
  <si>
    <t>Territoorium</t>
  </si>
  <si>
    <t>01.09.2023 - 31.12.2023</t>
  </si>
  <si>
    <t>01.01.2024 - 31.12.2024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</si>
  <si>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</si>
  <si>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</si>
  <si>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</si>
  <si>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</si>
  <si>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</si>
  <si>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</si>
  <si>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</si>
  <si>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</si>
  <si>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</si>
  <si>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r>
      <t xml:space="preserve"> Indekseerimine* alates 01.01.2</t>
    </r>
    <r>
      <rPr>
        <sz val="11"/>
        <rFont val="Times New Roman"/>
        <family val="1"/>
        <charset val="186"/>
      </rPr>
      <t>022</t>
    </r>
    <r>
      <rPr>
        <sz val="11"/>
        <color indexed="8"/>
        <rFont val="Times New Roman"/>
        <family val="1"/>
      </rPr>
      <t>.a, 31.dets THI, max 3% aastas</t>
    </r>
  </si>
  <si>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</si>
  <si>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</si>
  <si>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</si>
  <si>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</si>
  <si>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</si>
  <si>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</si>
  <si>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</si>
  <si>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</si>
  <si>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</si>
  <si>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</si>
  <si>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</si>
  <si>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</si>
  <si>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</si>
  <si>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</si>
  <si>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</si>
  <si>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</si>
  <si>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</si>
  <si>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</si>
  <si>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4 kuud</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</si>
  <si>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</si>
  <si>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</si>
  <si>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</si>
  <si>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</si>
  <si>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</si>
  <si>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</si>
  <si>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Olemasolev pind lepingus</t>
  </si>
  <si>
    <t>Pinna täpsustamine</t>
  </si>
  <si>
    <t>Üüripinna vähendamine</t>
  </si>
  <si>
    <t>Lisanduv pind</t>
  </si>
  <si>
    <t>Üüripind kokku</t>
  </si>
  <si>
    <r>
      <t>EUR/m</t>
    </r>
    <r>
      <rPr>
        <b/>
        <vertAlign val="superscript"/>
        <sz val="11"/>
        <color theme="0" tint="-0.499984740745262"/>
        <rFont val="Times New Roman"/>
        <family val="1"/>
      </rPr>
      <t>2</t>
    </r>
  </si>
  <si>
    <t>Üüripind</t>
  </si>
  <si>
    <t xml:space="preserve">Kapitalikomponendi annuiteetmaksegraafik - </t>
  </si>
  <si>
    <t>SKA</t>
  </si>
  <si>
    <t>Kokku:</t>
  </si>
  <si>
    <t>Maksete algus</t>
  </si>
  <si>
    <t>Maksete arv</t>
  </si>
  <si>
    <t>kuud</t>
  </si>
  <si>
    <t>Kinnistu jääkmaksumus</t>
  </si>
  <si>
    <t>EUR (km-ta)</t>
  </si>
  <si>
    <t>Üürniku osakaal</t>
  </si>
  <si>
    <t>Kapitali algväärtus</t>
  </si>
  <si>
    <t>Kapitali lõppväärtus</t>
  </si>
  <si>
    <t>Kapitali tulumäär 2020 II pa</t>
  </si>
  <si>
    <t>Kuupäev</t>
  </si>
  <si>
    <t>Jrk nr</t>
  </si>
  <si>
    <t>Algjääk</t>
  </si>
  <si>
    <t>Intress</t>
  </si>
  <si>
    <t>Põhiosa</t>
  </si>
  <si>
    <t>Kap.komponent</t>
  </si>
  <si>
    <t>Lõppjääk</t>
  </si>
  <si>
    <t>Kapitali tulumäär 2023 II pa</t>
  </si>
  <si>
    <t>Üüripind (hooned) 01.09.2023 - 11.09.2023</t>
  </si>
  <si>
    <t>Üüripind (hooned) al. 12.09.2023</t>
  </si>
  <si>
    <t>Üüripind (hooned) kuni 31.08.2023</t>
  </si>
  <si>
    <t>Lisanduv pind al. 12.09.2023</t>
  </si>
  <si>
    <r>
      <t>EUR/m</t>
    </r>
    <r>
      <rPr>
        <b/>
        <vertAlign val="superscript"/>
        <sz val="11"/>
        <rFont val="Times New Roman"/>
        <family val="1"/>
      </rPr>
      <t>2</t>
    </r>
  </si>
  <si>
    <t>Tasude muutmine + indekseerimine</t>
  </si>
  <si>
    <t xml:space="preserve">Pinna muudatused, tasud näitlikud, tegelike tasude muudatus alates jaanuarist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</si>
</sst>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sz val="11"/>
      <name val="Times New Roman"/>
      <family val="1"/>
      <charset val="186"/>
    </font>
    <font>
      <sz val="11"/>
      <color theme="1"/>
      <name val="Times New Roman"/>
      <family val="1"/>
      <charset val="186"/>
    </font>
    <font>
      <i/>
      <sz val="11"/>
      <color theme="1"/>
      <name val="Times New Roman"/>
      <family val="1"/>
      <charset val="186"/>
    </font>
    <font>
      <i/>
      <sz val="11"/>
      <color theme="0" tint="-0.499984740745262"/>
      <name val="Times New Roman"/>
      <family val="1"/>
    </font>
    <font>
      <b/>
      <vertAlign val="superscript"/>
      <sz val="11"/>
      <color theme="0" tint="-0.499984740745262"/>
      <name val="Times New Roman"/>
      <family val="1"/>
    </font>
    <font>
      <sz val="11"/>
      <name val="Times New Roman"/>
      <family val="1"/>
    </font>
    <font>
      <b/>
      <vertAlign val="superscript"/>
      <sz val="11"/>
      <name val="Times New Roman"/>
      <family val="1"/>
    </font>
    <font>
      <i/>
      <sz val="11"/>
      <name val="Times New Roman"/>
      <family val="1"/>
    </font>
    <font>
      <i/>
      <sz val="9"/>
      <color theme="0" tint="-0.499984740745262"/>
      <name val="Calibri"/>
      <family val="2"/>
    </font>
    <font>
      <sz val="11"/>
      <color theme="0" tint="-0.499984740745262"/>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253">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167" fontId="15"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9" fontId="22" fillId="7" borderId="0" xfId="2" applyNumberFormat="1" applyFont="1" applyFill="1"/>
    <xf numFmtId="4" fontId="22" fillId="3" borderId="0" xfId="0" applyNumberFormat="1" applyFont="1" applyFill="1"/>
    <xf numFmtId="4" fontId="4" fillId="5" borderId="0" xfId="1" applyNumberFormat="1" applyFont="1" applyFill="1"/>
    <xf numFmtId="168"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7"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2" fillId="3" borderId="0" xfId="0" applyNumberFormat="1" applyFont="1" applyFill="1" applyProtection="1">
      <protection hidden="1"/>
    </xf>
    <xf numFmtId="167"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4" xfId="1" applyFont="1" applyFill="1" applyBorder="1"/>
    <xf numFmtId="0" fontId="4" fillId="5" borderId="32" xfId="1" applyFont="1" applyFill="1" applyBorder="1"/>
    <xf numFmtId="0" fontId="22" fillId="3" borderId="32" xfId="0" applyFont="1" applyFill="1" applyBorder="1"/>
    <xf numFmtId="0" fontId="4" fillId="6" borderId="26" xfId="1" applyFont="1" applyFill="1" applyBorder="1"/>
    <xf numFmtId="166" fontId="4" fillId="6" borderId="0" xfId="1" applyNumberFormat="1" applyFont="1" applyFill="1"/>
    <xf numFmtId="0" fontId="25" fillId="5" borderId="35" xfId="1" applyFont="1" applyFill="1" applyBorder="1" applyAlignment="1">
      <alignment horizontal="right"/>
    </xf>
    <xf numFmtId="167" fontId="26" fillId="5" borderId="0" xfId="1" applyNumberFormat="1" applyFont="1" applyFill="1"/>
    <xf numFmtId="168" fontId="4" fillId="5" borderId="0" xfId="1" applyNumberFormat="1" applyFont="1" applyFill="1"/>
    <xf numFmtId="0" fontId="10" fillId="0" borderId="0" xfId="0" applyFont="1" applyAlignment="1">
      <alignment horizontal="right"/>
    </xf>
    <xf numFmtId="0" fontId="28" fillId="0" borderId="0" xfId="0" applyFont="1"/>
    <xf numFmtId="0" fontId="18" fillId="2" borderId="3" xfId="0" applyFont="1" applyFill="1" applyBorder="1" applyAlignment="1">
      <alignment horizontal="center"/>
    </xf>
    <xf numFmtId="0" fontId="18" fillId="2" borderId="20" xfId="0" applyFont="1" applyFill="1" applyBorder="1" applyAlignment="1">
      <alignment horizontal="center"/>
    </xf>
    <xf numFmtId="4" fontId="17" fillId="0" borderId="6" xfId="0" applyNumberFormat="1" applyFont="1" applyBorder="1" applyAlignment="1">
      <alignment horizontal="right" wrapText="1"/>
    </xf>
    <xf numFmtId="4" fontId="17" fillId="0" borderId="21" xfId="0" applyNumberFormat="1" applyFont="1" applyBorder="1" applyAlignment="1">
      <alignment wrapText="1"/>
    </xf>
    <xf numFmtId="4" fontId="18" fillId="2" borderId="7" xfId="0" applyNumberFormat="1" applyFont="1" applyFill="1" applyBorder="1" applyAlignment="1">
      <alignment horizontal="right"/>
    </xf>
    <xf numFmtId="4" fontId="18" fillId="2" borderId="5" xfId="0" applyNumberFormat="1" applyFont="1" applyFill="1" applyBorder="1" applyAlignment="1">
      <alignment horizontal="right"/>
    </xf>
    <xf numFmtId="4" fontId="18" fillId="3" borderId="9" xfId="0" applyNumberFormat="1" applyFont="1" applyFill="1" applyBorder="1" applyAlignment="1">
      <alignment horizontal="right"/>
    </xf>
    <xf numFmtId="4" fontId="18" fillId="3" borderId="5" xfId="0" applyNumberFormat="1" applyFont="1" applyFill="1" applyBorder="1" applyAlignment="1">
      <alignment horizontal="right"/>
    </xf>
    <xf numFmtId="4" fontId="18" fillId="2" borderId="6" xfId="0" applyNumberFormat="1" applyFont="1" applyFill="1" applyBorder="1" applyAlignment="1">
      <alignment horizontal="center"/>
    </xf>
    <xf numFmtId="0" fontId="18" fillId="2" borderId="25" xfId="0" applyFont="1" applyFill="1" applyBorder="1" applyAlignment="1">
      <alignment horizontal="center"/>
    </xf>
    <xf numFmtId="4" fontId="18" fillId="0" borderId="9" xfId="0" applyNumberFormat="1" applyFont="1" applyBorder="1" applyAlignment="1">
      <alignment horizontal="right"/>
    </xf>
    <xf numFmtId="4" fontId="18" fillId="0" borderId="10" xfId="0" applyNumberFormat="1" applyFont="1" applyBorder="1" applyAlignment="1">
      <alignment horizontal="right"/>
    </xf>
    <xf numFmtId="4" fontId="17" fillId="0" borderId="9" xfId="0" applyNumberFormat="1" applyFont="1" applyBorder="1" applyAlignment="1">
      <alignment horizontal="right"/>
    </xf>
    <xf numFmtId="4" fontId="18" fillId="0" borderId="9" xfId="0" applyNumberFormat="1" applyFont="1" applyBorder="1"/>
    <xf numFmtId="4" fontId="18" fillId="0" borderId="14" xfId="0" applyNumberFormat="1" applyFont="1" applyBorder="1"/>
    <xf numFmtId="4" fontId="18" fillId="0" borderId="15" xfId="0" applyNumberFormat="1" applyFont="1" applyBorder="1"/>
    <xf numFmtId="0" fontId="21" fillId="0" borderId="0" xfId="0" applyFont="1"/>
    <xf numFmtId="169" fontId="4" fillId="6" borderId="32" xfId="1" applyNumberFormat="1" applyFont="1" applyFill="1" applyBorder="1"/>
    <xf numFmtId="4" fontId="17" fillId="0" borderId="21" xfId="0" applyNumberFormat="1" applyFont="1" applyBorder="1" applyAlignment="1">
      <alignment vertical="center" wrapText="1"/>
    </xf>
    <xf numFmtId="3" fontId="2" fillId="0" borderId="0" xfId="0" applyNumberFormat="1" applyFont="1" applyAlignment="1">
      <alignment horizontal="right"/>
    </xf>
    <xf numFmtId="0" fontId="10" fillId="0" borderId="1" xfId="0" applyFont="1" applyBorder="1" applyAlignment="1">
      <alignment horizontal="right" vertical="center"/>
    </xf>
    <xf numFmtId="0" fontId="28" fillId="0" borderId="0" xfId="0" applyFont="1" applyAlignment="1">
      <alignment horizontal="right"/>
    </xf>
    <xf numFmtId="164" fontId="2" fillId="0" borderId="0" xfId="0" applyNumberFormat="1" applyFont="1" applyAlignment="1">
      <alignment horizontal="right"/>
    </xf>
    <xf numFmtId="4" fontId="2" fillId="3" borderId="5" xfId="0" applyNumberFormat="1" applyFont="1" applyFill="1" applyBorder="1" applyAlignment="1">
      <alignment horizontal="right"/>
    </xf>
    <xf numFmtId="4" fontId="17" fillId="3" borderId="21" xfId="0" applyNumberFormat="1" applyFont="1" applyFill="1" applyBorder="1" applyAlignment="1">
      <alignment wrapText="1"/>
    </xf>
    <xf numFmtId="4" fontId="18" fillId="3" borderId="10" xfId="0" applyNumberFormat="1" applyFont="1" applyFill="1" applyBorder="1" applyAlignment="1">
      <alignment horizontal="right"/>
    </xf>
    <xf numFmtId="4" fontId="17" fillId="3" borderId="9" xfId="0" applyNumberFormat="1" applyFont="1" applyFill="1" applyBorder="1" applyAlignment="1">
      <alignment horizontal="right"/>
    </xf>
    <xf numFmtId="4" fontId="18" fillId="3" borderId="9" xfId="0" applyNumberFormat="1" applyFont="1" applyFill="1" applyBorder="1"/>
    <xf numFmtId="4" fontId="18" fillId="3" borderId="14" xfId="0" applyNumberFormat="1" applyFont="1" applyFill="1" applyBorder="1"/>
    <xf numFmtId="4" fontId="18" fillId="3" borderId="15" xfId="0" applyNumberFormat="1" applyFont="1" applyFill="1" applyBorder="1"/>
    <xf numFmtId="0" fontId="18" fillId="2" borderId="41" xfId="0" applyFont="1" applyFill="1" applyBorder="1" applyAlignment="1">
      <alignment horizontal="center"/>
    </xf>
    <xf numFmtId="4" fontId="17" fillId="0" borderId="16" xfId="0" applyNumberFormat="1" applyFont="1" applyBorder="1" applyAlignment="1">
      <alignment wrapText="1"/>
    </xf>
    <xf numFmtId="4" fontId="18" fillId="2" borderId="8" xfId="0" applyNumberFormat="1" applyFont="1" applyFill="1" applyBorder="1" applyAlignment="1">
      <alignment horizontal="right"/>
    </xf>
    <xf numFmtId="4" fontId="18" fillId="3" borderId="8" xfId="0" applyNumberFormat="1" applyFont="1" applyFill="1" applyBorder="1" applyAlignment="1">
      <alignment horizontal="right"/>
    </xf>
    <xf numFmtId="0" fontId="18" fillId="2" borderId="24" xfId="0" applyFont="1" applyFill="1" applyBorder="1" applyAlignment="1">
      <alignment horizontal="center"/>
    </xf>
    <xf numFmtId="4" fontId="17" fillId="3" borderId="16" xfId="0" applyNumberFormat="1" applyFont="1" applyFill="1" applyBorder="1" applyAlignment="1">
      <alignment vertical="center" wrapText="1"/>
    </xf>
    <xf numFmtId="4" fontId="18" fillId="4" borderId="38" xfId="0" applyNumberFormat="1" applyFont="1" applyFill="1" applyBorder="1" applyAlignment="1">
      <alignment horizontal="right"/>
    </xf>
    <xf numFmtId="4" fontId="18" fillId="0" borderId="0" xfId="0" applyNumberFormat="1" applyFont="1" applyAlignment="1">
      <alignment horizontal="right"/>
    </xf>
    <xf numFmtId="4" fontId="18" fillId="0" borderId="38" xfId="0" applyNumberFormat="1" applyFont="1" applyBorder="1"/>
    <xf numFmtId="4" fontId="2" fillId="3" borderId="0" xfId="0" applyNumberFormat="1" applyFont="1" applyFill="1" applyAlignment="1">
      <alignment horizontal="right"/>
    </xf>
    <xf numFmtId="4" fontId="17" fillId="3" borderId="18" xfId="0" applyNumberFormat="1" applyFont="1" applyFill="1" applyBorder="1" applyAlignment="1">
      <alignment horizontal="right" wrapText="1"/>
    </xf>
    <xf numFmtId="0" fontId="18" fillId="2" borderId="17" xfId="0" applyFont="1" applyFill="1" applyBorder="1" applyAlignment="1">
      <alignment horizontal="center"/>
    </xf>
    <xf numFmtId="4" fontId="17" fillId="0" borderId="18" xfId="0" applyNumberFormat="1" applyFont="1" applyBorder="1" applyAlignment="1">
      <alignment horizontal="right" wrapText="1"/>
    </xf>
    <xf numFmtId="4" fontId="18" fillId="3" borderId="0" xfId="0" applyNumberFormat="1" applyFont="1" applyFill="1" applyAlignment="1">
      <alignment horizontal="right"/>
    </xf>
    <xf numFmtId="4" fontId="18" fillId="2" borderId="18" xfId="0" applyNumberFormat="1" applyFont="1" applyFill="1" applyBorder="1" applyAlignment="1">
      <alignment horizontal="center"/>
    </xf>
    <xf numFmtId="4" fontId="17" fillId="0" borderId="0" xfId="0" applyNumberFormat="1" applyFont="1" applyAlignment="1">
      <alignment horizontal="right"/>
    </xf>
    <xf numFmtId="4" fontId="18" fillId="0" borderId="0" xfId="0" applyNumberFormat="1" applyFont="1"/>
    <xf numFmtId="0" fontId="2" fillId="8" borderId="17" xfId="0" applyFont="1" applyFill="1" applyBorder="1" applyAlignment="1">
      <alignment horizontal="center"/>
    </xf>
    <xf numFmtId="0" fontId="2" fillId="8" borderId="20" xfId="0" applyFont="1" applyFill="1" applyBorder="1" applyAlignment="1">
      <alignment horizontal="center"/>
    </xf>
    <xf numFmtId="4" fontId="2" fillId="8" borderId="8" xfId="0" applyNumberFormat="1" applyFont="1" applyFill="1" applyBorder="1" applyAlignment="1">
      <alignment horizontal="right"/>
    </xf>
    <xf numFmtId="4" fontId="2" fillId="8" borderId="5" xfId="0" applyNumberFormat="1" applyFont="1" applyFill="1" applyBorder="1" applyAlignment="1">
      <alignment horizontal="right"/>
    </xf>
    <xf numFmtId="4" fontId="18" fillId="9" borderId="38" xfId="0" applyNumberFormat="1" applyFont="1" applyFill="1" applyBorder="1" applyAlignment="1">
      <alignment horizontal="right"/>
    </xf>
    <xf numFmtId="4" fontId="18" fillId="9" borderId="15" xfId="0" applyNumberFormat="1" applyFont="1" applyFill="1" applyBorder="1" applyAlignment="1">
      <alignment horizontal="right"/>
    </xf>
    <xf numFmtId="4" fontId="2" fillId="8" borderId="18" xfId="0" applyNumberFormat="1" applyFont="1" applyFill="1" applyBorder="1" applyAlignment="1">
      <alignment horizontal="center"/>
    </xf>
    <xf numFmtId="0" fontId="2" fillId="8" borderId="25" xfId="0" applyFont="1" applyFill="1" applyBorder="1" applyAlignment="1">
      <alignment horizontal="center"/>
    </xf>
    <xf numFmtId="4" fontId="32" fillId="10" borderId="18" xfId="0" applyNumberFormat="1" applyFont="1" applyFill="1" applyBorder="1" applyAlignment="1">
      <alignment horizontal="right" wrapText="1"/>
    </xf>
    <xf numFmtId="4" fontId="32" fillId="10" borderId="21" xfId="0" applyNumberFormat="1" applyFont="1" applyFill="1" applyBorder="1" applyAlignment="1">
      <alignment wrapText="1"/>
    </xf>
    <xf numFmtId="4" fontId="17" fillId="10" borderId="18" xfId="0" applyNumberFormat="1" applyFont="1" applyFill="1" applyBorder="1" applyAlignment="1">
      <alignment horizontal="right" wrapText="1"/>
    </xf>
    <xf numFmtId="4" fontId="17" fillId="10" borderId="21" xfId="0" applyNumberFormat="1" applyFont="1" applyFill="1" applyBorder="1" applyAlignment="1">
      <alignment vertical="center" wrapText="1"/>
    </xf>
    <xf numFmtId="4" fontId="2" fillId="10" borderId="0" xfId="0" applyNumberFormat="1" applyFont="1" applyFill="1" applyAlignment="1">
      <alignment horizontal="right"/>
    </xf>
    <xf numFmtId="4" fontId="2" fillId="10" borderId="10" xfId="0" applyNumberFormat="1" applyFont="1" applyFill="1" applyBorder="1" applyAlignment="1">
      <alignment horizontal="right"/>
    </xf>
    <xf numFmtId="4" fontId="32" fillId="10" borderId="0" xfId="0" applyNumberFormat="1" applyFont="1" applyFill="1" applyAlignment="1">
      <alignment horizontal="right"/>
    </xf>
    <xf numFmtId="4" fontId="2" fillId="10" borderId="0" xfId="0" applyNumberFormat="1" applyFont="1" applyFill="1"/>
    <xf numFmtId="4" fontId="2" fillId="10" borderId="38" xfId="0" applyNumberFormat="1" applyFont="1" applyFill="1" applyBorder="1"/>
    <xf numFmtId="4" fontId="2" fillId="10" borderId="15" xfId="0" applyNumberFormat="1" applyFont="1" applyFill="1" applyBorder="1"/>
    <xf numFmtId="166" fontId="4" fillId="6" borderId="32" xfId="1" applyNumberFormat="1" applyFont="1" applyFill="1" applyBorder="1"/>
    <xf numFmtId="167" fontId="35" fillId="5" borderId="0" xfId="1" applyNumberFormat="1" applyFont="1" applyFill="1"/>
    <xf numFmtId="0" fontId="36" fillId="5" borderId="0" xfId="1" applyFont="1" applyFill="1"/>
    <xf numFmtId="4" fontId="36" fillId="5" borderId="0" xfId="1" applyNumberFormat="1" applyFont="1" applyFill="1"/>
    <xf numFmtId="168" fontId="36" fillId="5" borderId="0" xfId="1" applyNumberFormat="1" applyFont="1" applyFill="1"/>
    <xf numFmtId="4" fontId="2" fillId="0" borderId="0" xfId="0" applyNumberFormat="1" applyFont="1" applyAlignment="1">
      <alignment horizontal="right"/>
    </xf>
    <xf numFmtId="4" fontId="10" fillId="0" borderId="0" xfId="0" applyNumberFormat="1" applyFont="1"/>
    <xf numFmtId="164" fontId="8" fillId="0" borderId="0" xfId="0" applyNumberFormat="1" applyFont="1"/>
    <xf numFmtId="2" fontId="0" fillId="0" borderId="0" xfId="0" applyNumberFormat="1"/>
    <xf numFmtId="4" fontId="0" fillId="0" borderId="0" xfId="0" applyNumberFormat="1"/>
    <xf numFmtId="9" fontId="0" fillId="0" borderId="0" xfId="0" applyNumberFormat="1"/>
    <xf numFmtId="3" fontId="22" fillId="3" borderId="0" xfId="0" applyNumberFormat="1" applyFont="1" applyFill="1"/>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0" fillId="0" borderId="9" xfId="0" applyBorder="1"/>
    <xf numFmtId="0" fontId="0" fillId="0" borderId="10" xfId="0" applyBorder="1"/>
    <xf numFmtId="0" fontId="8" fillId="0" borderId="9" xfId="0" applyFont="1" applyBorder="1"/>
    <xf numFmtId="0" fontId="8" fillId="0" borderId="10" xfId="0" applyFont="1" applyBorder="1"/>
    <xf numFmtId="0" fontId="20" fillId="0" borderId="0" xfId="0" applyFont="1" applyAlignment="1">
      <alignment horizontal="left" vertical="center"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4" fontId="1" fillId="0" borderId="29"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0" fontId="8" fillId="0" borderId="8" xfId="0" applyFont="1" applyBorder="1"/>
    <xf numFmtId="0" fontId="1"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0" fontId="8" fillId="0" borderId="36" xfId="0" applyFont="1" applyBorder="1" applyAlignment="1">
      <alignment horizontal="center"/>
    </xf>
    <xf numFmtId="0" fontId="8" fillId="0" borderId="37" xfId="0" applyFont="1" applyBorder="1" applyAlignment="1">
      <alignment horizontal="center"/>
    </xf>
    <xf numFmtId="0" fontId="19" fillId="0" borderId="0" xfId="0" applyFont="1" applyAlignment="1">
      <alignment horizontal="center" wrapText="1"/>
    </xf>
    <xf numFmtId="0" fontId="10" fillId="0" borderId="0" xfId="0" applyFont="1" applyAlignment="1">
      <alignment horizontal="left" wrapText="1"/>
    </xf>
    <xf numFmtId="0" fontId="9" fillId="0" borderId="0" xfId="0" applyFont="1" applyAlignment="1">
      <alignment horizontal="left" wrapText="1"/>
    </xf>
    <xf numFmtId="3" fontId="30" fillId="0" borderId="0" xfId="0" applyNumberFormat="1" applyFont="1" applyAlignment="1">
      <alignment horizontal="center"/>
    </xf>
    <xf numFmtId="0" fontId="17" fillId="0" borderId="36" xfId="0" applyFont="1" applyBorder="1" applyAlignment="1">
      <alignment horizontal="center"/>
    </xf>
    <xf numFmtId="0" fontId="17" fillId="0" borderId="37" xfId="0" applyFont="1" applyBorder="1" applyAlignment="1">
      <alignment horizontal="center"/>
    </xf>
    <xf numFmtId="0" fontId="29" fillId="0" borderId="39" xfId="0" applyFont="1" applyBorder="1" applyAlignment="1">
      <alignment horizontal="center"/>
    </xf>
    <xf numFmtId="0" fontId="29" fillId="0" borderId="37" xfId="0" applyFont="1" applyBorder="1" applyAlignment="1">
      <alignment horizontal="center"/>
    </xf>
    <xf numFmtId="0" fontId="29" fillId="0" borderId="36"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17" fillId="0" borderId="39" xfId="0" applyFont="1" applyBorder="1" applyAlignment="1">
      <alignment horizontal="center"/>
    </xf>
    <xf numFmtId="0" fontId="29" fillId="0" borderId="38" xfId="0" applyFont="1" applyBorder="1" applyAlignment="1">
      <alignment horizontal="center"/>
    </xf>
    <xf numFmtId="3" fontId="34" fillId="0" borderId="0" xfId="0" applyNumberFormat="1" applyFont="1" applyAlignment="1">
      <alignment horizontal="center"/>
    </xf>
    <xf numFmtId="0" fontId="32" fillId="0" borderId="39" xfId="0" applyFont="1" applyBorder="1" applyAlignment="1">
      <alignment horizontal="center"/>
    </xf>
    <xf numFmtId="0" fontId="32" fillId="0" borderId="37" xfId="0" applyFont="1" applyBorder="1" applyAlignment="1">
      <alignment horizontal="center"/>
    </xf>
    <xf numFmtId="3" fontId="2" fillId="8" borderId="2" xfId="0" applyNumberFormat="1" applyFont="1" applyFill="1" applyBorder="1" applyAlignment="1">
      <alignment horizontal="center"/>
    </xf>
    <xf numFmtId="3" fontId="2" fillId="8" borderId="40" xfId="0" applyNumberFormat="1" applyFont="1" applyFill="1" applyBorder="1" applyAlignment="1">
      <alignment horizontal="center"/>
    </xf>
    <xf numFmtId="3" fontId="2" fillId="8" borderId="4" xfId="0" applyNumberFormat="1" applyFont="1" applyFill="1" applyBorder="1" applyAlignment="1">
      <alignment horizont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is.Rouhijainen\AppData\Local\Temp\Lisa%203_Uur%20ja%20korvalteenuste%20tasud_Rahumae....xlsx" TargetMode="External"/><Relationship Id="rId1" Type="http://schemas.openxmlformats.org/officeDocument/2006/relationships/externalLinkPath" Target="file:///C:\Users\Liis.Rouhijainen\AppData\Local\Temp\Lisa%203_Uur%20ja%20korvalteenuste%20tasud_Rahum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s>
    <sheetDataSet>
      <sheetData sheetId="0">
        <row r="7">
          <cell r="D7" t="str">
            <v>Rahumäe tee 6, Tallinn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34A97-0B6B-40EC-9EA2-81BD2E2BE447}">
  <dimension ref="A1:T42"/>
  <sheetViews>
    <sheetView tabSelected="1" workbookViewId="0">
      <selection activeCell="B1" sqref="B1"/>
    </sheetView>
  </sheetViews>
  <sheetFormatPr defaultRowHeight="15" x14ac:dyDescent="0.25"/>
  <cols>
    <col min="1" max="1" width="2" customWidth="1"/>
    <col min="4" max="4" width="57.85546875" customWidth="1"/>
    <col min="5" max="8" width="14.28515625" customWidth="1"/>
    <col min="9" max="10" width="30.7109375" customWidth="1"/>
    <col min="13" max="13" width="9.5703125" bestFit="1" customWidth="1"/>
    <col min="14" max="14" width="11.7109375" customWidth="1"/>
    <col min="18" max="18" width="10.5703125" bestFit="1" customWidth="1"/>
  </cols>
  <sheetData>
    <row r="1" spans="1:20" x14ac:dyDescent="0.25">
      <c r="A1" s="1"/>
      <c r="B1" s="1"/>
      <c r="C1" s="1"/>
      <c r="D1" s="1"/>
      <c r="E1" s="1"/>
      <c r="F1" s="1"/>
      <c r="G1" s="1"/>
      <c r="H1" s="1"/>
      <c r="I1" s="1"/>
      <c r="J1" s="91" t="s">
        <v>0</v>
      </c>
    </row>
    <row r="2" spans="1:20" x14ac:dyDescent="0.25">
      <c r="A2" s="1"/>
      <c r="B2" s="1"/>
      <c r="C2" s="1"/>
      <c r="D2" s="1"/>
      <c r="E2" s="1"/>
      <c r="F2" s="1"/>
      <c r="G2" s="1"/>
      <c r="H2" s="1"/>
      <c r="I2" s="1"/>
      <c r="J2" s="91" t="s">
        <v>1</v>
      </c>
    </row>
    <row r="3" spans="1:20" x14ac:dyDescent="0.25">
      <c r="A3" s="1"/>
      <c r="B3" s="1"/>
      <c r="C3" s="1"/>
      <c r="D3" s="1"/>
      <c r="E3" s="1"/>
      <c r="F3" s="91"/>
      <c r="G3" s="1"/>
      <c r="H3" s="91"/>
      <c r="I3" s="1"/>
      <c r="J3" s="1"/>
    </row>
    <row r="4" spans="1:20" ht="18.75" x14ac:dyDescent="0.3">
      <c r="A4" s="234" t="s">
        <v>2</v>
      </c>
      <c r="B4" s="234"/>
      <c r="C4" s="234"/>
      <c r="D4" s="234"/>
      <c r="E4" s="234"/>
      <c r="F4" s="234"/>
      <c r="G4" s="234"/>
      <c r="H4" s="234"/>
      <c r="I4" s="234"/>
      <c r="J4" s="234"/>
    </row>
    <row r="5" spans="1:20" x14ac:dyDescent="0.25">
      <c r="A5" s="1"/>
      <c r="B5" s="1"/>
      <c r="C5" s="1"/>
      <c r="D5" s="1"/>
      <c r="E5" s="1"/>
      <c r="F5" s="1"/>
      <c r="G5" s="1"/>
      <c r="H5" s="1"/>
      <c r="I5" s="1"/>
      <c r="J5" s="1"/>
    </row>
    <row r="6" spans="1:20" x14ac:dyDescent="0.25">
      <c r="A6" s="1"/>
      <c r="B6" s="1"/>
      <c r="C6" s="3" t="s">
        <v>3</v>
      </c>
      <c r="D6" s="7" t="s">
        <v>4</v>
      </c>
      <c r="E6" s="1"/>
      <c r="F6" s="1"/>
      <c r="G6" s="1"/>
      <c r="H6" s="1"/>
      <c r="I6" s="1"/>
      <c r="J6" s="1"/>
    </row>
    <row r="7" spans="1:20" x14ac:dyDescent="0.25">
      <c r="A7" s="1"/>
      <c r="B7" s="1"/>
      <c r="C7" s="3" t="s">
        <v>5</v>
      </c>
      <c r="D7" s="4" t="s">
        <v>6</v>
      </c>
      <c r="E7" s="1"/>
      <c r="F7" s="60"/>
      <c r="G7" s="1"/>
      <c r="H7" s="60"/>
      <c r="I7" s="1"/>
      <c r="J7" s="1"/>
    </row>
    <row r="8" spans="1:20" ht="15.75" x14ac:dyDescent="0.25">
      <c r="A8" s="1"/>
      <c r="B8" s="1"/>
      <c r="C8" s="1"/>
      <c r="D8" s="1"/>
      <c r="E8" s="1"/>
      <c r="F8" s="2"/>
      <c r="G8" s="1"/>
      <c r="H8" s="2"/>
      <c r="I8" s="8"/>
      <c r="J8" s="8"/>
    </row>
    <row r="9" spans="1:20" ht="17.25" x14ac:dyDescent="0.25">
      <c r="A9" s="1"/>
      <c r="B9" s="1"/>
      <c r="C9" s="1"/>
      <c r="D9" s="5" t="s">
        <v>7</v>
      </c>
      <c r="E9" s="6">
        <v>95.3</v>
      </c>
      <c r="F9" s="7" t="s">
        <v>8</v>
      </c>
      <c r="G9" s="6">
        <v>95.3</v>
      </c>
      <c r="H9" s="7" t="s">
        <v>8</v>
      </c>
      <c r="I9" s="1"/>
      <c r="J9" s="62"/>
    </row>
    <row r="10" spans="1:20" ht="17.25" x14ac:dyDescent="0.25">
      <c r="A10" s="1"/>
      <c r="B10" s="1"/>
      <c r="C10" s="1"/>
      <c r="D10" s="5" t="s">
        <v>9</v>
      </c>
      <c r="E10" s="90">
        <v>52019</v>
      </c>
      <c r="F10" s="7" t="s">
        <v>8</v>
      </c>
      <c r="G10" s="90">
        <v>52019</v>
      </c>
      <c r="H10" s="7" t="s">
        <v>8</v>
      </c>
      <c r="I10" s="8"/>
      <c r="J10" s="63"/>
    </row>
    <row r="11" spans="1:20" ht="15.75" thickBot="1" x14ac:dyDescent="0.3">
      <c r="A11" s="1"/>
      <c r="B11" s="1"/>
      <c r="C11" s="1"/>
      <c r="D11" s="131"/>
      <c r="E11" s="8"/>
      <c r="F11" s="1"/>
      <c r="G11" s="8"/>
      <c r="H11" s="1"/>
      <c r="I11" s="8"/>
      <c r="J11" s="63"/>
      <c r="T11" s="208"/>
    </row>
    <row r="12" spans="1:20" ht="15.75" thickBot="1" x14ac:dyDescent="0.3">
      <c r="A12" s="1"/>
      <c r="B12" s="1"/>
      <c r="C12" s="1"/>
      <c r="D12" s="8"/>
      <c r="E12" s="232" t="s">
        <v>10</v>
      </c>
      <c r="F12" s="233"/>
      <c r="G12" s="232" t="s">
        <v>11</v>
      </c>
      <c r="H12" s="233"/>
      <c r="I12" s="1"/>
      <c r="J12" s="1"/>
    </row>
    <row r="13" spans="1:20" ht="17.25" x14ac:dyDescent="0.25">
      <c r="A13" s="1"/>
      <c r="B13" s="9" t="s">
        <v>12</v>
      </c>
      <c r="C13" s="48"/>
      <c r="D13" s="48"/>
      <c r="E13" s="10" t="s">
        <v>13</v>
      </c>
      <c r="F13" s="44" t="s">
        <v>14</v>
      </c>
      <c r="G13" s="10" t="s">
        <v>13</v>
      </c>
      <c r="H13" s="44" t="s">
        <v>14</v>
      </c>
      <c r="I13" s="41" t="s">
        <v>15</v>
      </c>
      <c r="J13" s="11" t="s">
        <v>16</v>
      </c>
      <c r="M13" s="206"/>
      <c r="N13" s="206"/>
      <c r="Q13" s="206"/>
      <c r="R13" s="207"/>
    </row>
    <row r="14" spans="1:20" x14ac:dyDescent="0.25">
      <c r="A14" s="1"/>
      <c r="B14" s="47"/>
      <c r="C14" s="66" t="s">
        <v>17</v>
      </c>
      <c r="D14" s="67"/>
      <c r="E14" s="85">
        <f>F14/E9</f>
        <v>0.75173137460650585</v>
      </c>
      <c r="F14" s="45">
        <f>'Annuiteetgraafik BIL'!F17</f>
        <v>71.64</v>
      </c>
      <c r="G14" s="85">
        <f>H14/$G$9</f>
        <v>1.7609409040686861</v>
      </c>
      <c r="H14" s="45">
        <f>'Annuiteetgraafik BIL_vähend'!F17+'Annuiteetgraafik BIL_lisand'!F17</f>
        <v>167.81766815774577</v>
      </c>
      <c r="I14" s="217" t="s">
        <v>18</v>
      </c>
      <c r="J14" s="219"/>
    </row>
    <row r="15" spans="1:20" x14ac:dyDescent="0.25">
      <c r="A15" s="1"/>
      <c r="B15" s="13">
        <v>400</v>
      </c>
      <c r="C15" s="222" t="s">
        <v>19</v>
      </c>
      <c r="D15" s="223"/>
      <c r="E15" s="85">
        <f>F15/$E$9</f>
        <v>0.77980062959076601</v>
      </c>
      <c r="F15" s="45">
        <v>74.314999999999998</v>
      </c>
      <c r="G15" s="85">
        <f t="shared" ref="G15:G18" si="0">H15/$G$9</f>
        <v>1.6813348416289591</v>
      </c>
      <c r="H15" s="45">
        <v>160.23121040723979</v>
      </c>
      <c r="I15" s="218"/>
      <c r="J15" s="220"/>
    </row>
    <row r="16" spans="1:20" x14ac:dyDescent="0.25">
      <c r="A16" s="1"/>
      <c r="B16" s="13">
        <v>100</v>
      </c>
      <c r="C16" s="49" t="s">
        <v>20</v>
      </c>
      <c r="D16" s="50"/>
      <c r="E16" s="85">
        <f t="shared" ref="E16:E18" si="1">F16/$E$9</f>
        <v>0.10973452256033579</v>
      </c>
      <c r="F16" s="45">
        <v>10.457700000000001</v>
      </c>
      <c r="G16" s="85">
        <f t="shared" si="0"/>
        <v>0.36892690705227127</v>
      </c>
      <c r="H16" s="45">
        <v>35.158734242081451</v>
      </c>
      <c r="I16" s="224" t="s">
        <v>21</v>
      </c>
      <c r="J16" s="220"/>
    </row>
    <row r="17" spans="1:10" x14ac:dyDescent="0.25">
      <c r="A17" s="1"/>
      <c r="B17" s="13">
        <v>200</v>
      </c>
      <c r="C17" s="12" t="s">
        <v>22</v>
      </c>
      <c r="D17" s="40"/>
      <c r="E17" s="85">
        <f t="shared" si="1"/>
        <v>0.12881951731374608</v>
      </c>
      <c r="F17" s="45">
        <v>12.2765</v>
      </c>
      <c r="G17" s="85">
        <f t="shared" si="0"/>
        <v>0.91681195545859007</v>
      </c>
      <c r="H17" s="45">
        <v>87.372179355203627</v>
      </c>
      <c r="I17" s="225"/>
      <c r="J17" s="220"/>
    </row>
    <row r="18" spans="1:10" x14ac:dyDescent="0.25">
      <c r="A18" s="1"/>
      <c r="B18" s="13">
        <v>500</v>
      </c>
      <c r="C18" s="12" t="s">
        <v>23</v>
      </c>
      <c r="D18" s="40"/>
      <c r="E18" s="85">
        <f t="shared" si="1"/>
        <v>4.7701993704092338E-3</v>
      </c>
      <c r="F18" s="45">
        <v>0.4546</v>
      </c>
      <c r="G18" s="85">
        <f t="shared" si="0"/>
        <v>1.059361990950226E-2</v>
      </c>
      <c r="H18" s="45">
        <v>1.0095719773755654</v>
      </c>
      <c r="I18" s="226"/>
      <c r="J18" s="221"/>
    </row>
    <row r="19" spans="1:10" x14ac:dyDescent="0.25">
      <c r="A19" s="1"/>
      <c r="B19" s="14"/>
      <c r="C19" s="15" t="s">
        <v>24</v>
      </c>
      <c r="D19" s="15"/>
      <c r="E19" s="16">
        <f t="shared" ref="E19:H19" si="2">SUM(E14:E18)</f>
        <v>1.774856243441763</v>
      </c>
      <c r="F19" s="46">
        <f t="shared" si="2"/>
        <v>169.14379999999997</v>
      </c>
      <c r="G19" s="16">
        <f t="shared" si="2"/>
        <v>4.7386082281180091</v>
      </c>
      <c r="H19" s="46">
        <f t="shared" si="2"/>
        <v>451.58936413964619</v>
      </c>
      <c r="I19" s="42"/>
      <c r="J19" s="17"/>
    </row>
    <row r="20" spans="1:10" x14ac:dyDescent="0.25">
      <c r="A20" s="1"/>
      <c r="B20" s="18"/>
      <c r="C20" s="19"/>
      <c r="D20" s="19"/>
      <c r="E20" s="20"/>
      <c r="F20" s="52"/>
      <c r="G20" s="20"/>
      <c r="H20" s="52"/>
      <c r="I20" s="55"/>
      <c r="J20" s="21"/>
    </row>
    <row r="21" spans="1:10" ht="17.25" x14ac:dyDescent="0.25">
      <c r="A21" s="1"/>
      <c r="B21" s="22" t="s">
        <v>25</v>
      </c>
      <c r="C21" s="15"/>
      <c r="D21" s="15"/>
      <c r="E21" s="23" t="s">
        <v>13</v>
      </c>
      <c r="F21" s="51" t="s">
        <v>14</v>
      </c>
      <c r="G21" s="23" t="s">
        <v>13</v>
      </c>
      <c r="H21" s="51" t="s">
        <v>14</v>
      </c>
      <c r="I21" s="53" t="s">
        <v>15</v>
      </c>
      <c r="J21" s="24" t="s">
        <v>16</v>
      </c>
    </row>
    <row r="22" spans="1:10" x14ac:dyDescent="0.25">
      <c r="A22" s="1"/>
      <c r="B22" s="13">
        <v>300</v>
      </c>
      <c r="C22" s="223" t="s">
        <v>26</v>
      </c>
      <c r="D22" s="227"/>
      <c r="E22" s="135">
        <f>F22/$E$9</f>
        <v>0.69733473242392452</v>
      </c>
      <c r="F22" s="151">
        <v>66.456000000000003</v>
      </c>
      <c r="G22" s="92">
        <f>H22/$G$9</f>
        <v>1.6516628959276001</v>
      </c>
      <c r="H22" s="87">
        <v>157.40347398190028</v>
      </c>
      <c r="I22" s="210" t="s">
        <v>27</v>
      </c>
      <c r="J22" s="228" t="s">
        <v>28</v>
      </c>
    </row>
    <row r="23" spans="1:10" x14ac:dyDescent="0.25">
      <c r="A23" s="1"/>
      <c r="B23" s="13">
        <v>600</v>
      </c>
      <c r="C23" s="12" t="s">
        <v>29</v>
      </c>
      <c r="D23" s="40"/>
      <c r="E23" s="135"/>
      <c r="F23" s="151"/>
      <c r="G23" s="92"/>
      <c r="H23" s="87"/>
      <c r="I23" s="211"/>
      <c r="J23" s="229"/>
    </row>
    <row r="24" spans="1:10" x14ac:dyDescent="0.25">
      <c r="A24" s="1"/>
      <c r="B24" s="13"/>
      <c r="C24" s="12">
        <v>610</v>
      </c>
      <c r="D24" s="40" t="s">
        <v>30</v>
      </c>
      <c r="E24" s="135">
        <f t="shared" ref="E24:E27" si="3">F24/$E$9</f>
        <v>0.8335781741867786</v>
      </c>
      <c r="F24" s="151">
        <v>79.44</v>
      </c>
      <c r="G24" s="92">
        <f t="shared" ref="G24:G27" si="4">H24/$G$9</f>
        <v>1.9051283161764707</v>
      </c>
      <c r="H24" s="87">
        <v>181.55872853161765</v>
      </c>
      <c r="I24" s="230" t="s">
        <v>31</v>
      </c>
      <c r="J24" s="229"/>
    </row>
    <row r="25" spans="1:10" x14ac:dyDescent="0.25">
      <c r="A25" s="1"/>
      <c r="B25" s="13"/>
      <c r="C25" s="12">
        <v>620</v>
      </c>
      <c r="D25" s="40" t="s">
        <v>32</v>
      </c>
      <c r="E25" s="135">
        <f t="shared" si="3"/>
        <v>0.70954879328436526</v>
      </c>
      <c r="F25" s="151">
        <v>67.62</v>
      </c>
      <c r="G25" s="92">
        <f t="shared" si="4"/>
        <v>1.7067420814479635</v>
      </c>
      <c r="H25" s="87">
        <v>162.65252036199092</v>
      </c>
      <c r="I25" s="231"/>
      <c r="J25" s="229"/>
    </row>
    <row r="26" spans="1:10" x14ac:dyDescent="0.25">
      <c r="A26" s="1"/>
      <c r="B26" s="13"/>
      <c r="C26" s="12">
        <v>630</v>
      </c>
      <c r="D26" s="40" t="s">
        <v>33</v>
      </c>
      <c r="E26" s="135">
        <f t="shared" si="3"/>
        <v>3.6411332633788041E-2</v>
      </c>
      <c r="F26" s="151">
        <v>3.47</v>
      </c>
      <c r="G26" s="92">
        <f t="shared" si="4"/>
        <v>6.0942106063348406E-2</v>
      </c>
      <c r="H26" s="87">
        <v>5.8077827078371032</v>
      </c>
      <c r="I26" s="231"/>
      <c r="J26" s="229"/>
    </row>
    <row r="27" spans="1:10" x14ac:dyDescent="0.25">
      <c r="A27" s="1"/>
      <c r="B27" s="13">
        <v>700</v>
      </c>
      <c r="C27" s="223" t="s">
        <v>34</v>
      </c>
      <c r="D27" s="227"/>
      <c r="E27" s="135">
        <f t="shared" si="3"/>
        <v>0</v>
      </c>
      <c r="F27" s="151">
        <v>0</v>
      </c>
      <c r="G27" s="92">
        <f t="shared" si="4"/>
        <v>0</v>
      </c>
      <c r="H27" s="87">
        <v>0</v>
      </c>
      <c r="I27" s="210" t="s">
        <v>27</v>
      </c>
      <c r="J27" s="229"/>
    </row>
    <row r="28" spans="1:10" ht="15.75" thickBot="1" x14ac:dyDescent="0.3">
      <c r="A28" s="1"/>
      <c r="B28" s="25"/>
      <c r="C28" s="26" t="s">
        <v>35</v>
      </c>
      <c r="D28" s="26"/>
      <c r="E28" s="88">
        <f t="shared" ref="E28:H28" si="5">SUM(E22:E27)</f>
        <v>2.2768730325288562</v>
      </c>
      <c r="F28" s="89">
        <f t="shared" si="5"/>
        <v>216.98600000000002</v>
      </c>
      <c r="G28" s="88">
        <f t="shared" si="5"/>
        <v>5.3244753996153822</v>
      </c>
      <c r="H28" s="89">
        <f t="shared" si="5"/>
        <v>507.42250558334592</v>
      </c>
      <c r="I28" s="43"/>
      <c r="J28" s="27"/>
    </row>
    <row r="29" spans="1:10" x14ac:dyDescent="0.25">
      <c r="A29" s="1"/>
      <c r="B29" s="28"/>
      <c r="C29" s="8"/>
      <c r="D29" s="8"/>
      <c r="E29" s="29"/>
      <c r="F29" s="30"/>
      <c r="G29" s="29"/>
      <c r="H29" s="30"/>
      <c r="I29" s="31"/>
      <c r="J29" s="1"/>
    </row>
    <row r="30" spans="1:10" x14ac:dyDescent="0.25">
      <c r="A30" s="1"/>
      <c r="B30" s="235" t="s">
        <v>36</v>
      </c>
      <c r="C30" s="235"/>
      <c r="D30" s="235"/>
      <c r="E30" s="29">
        <f t="shared" ref="E30:H30" si="6">E28+E19</f>
        <v>4.0517292759706187</v>
      </c>
      <c r="F30" s="30">
        <f t="shared" si="6"/>
        <v>386.12979999999999</v>
      </c>
      <c r="G30" s="29">
        <f t="shared" si="6"/>
        <v>10.063083627733391</v>
      </c>
      <c r="H30" s="30">
        <f t="shared" si="6"/>
        <v>959.01186972299206</v>
      </c>
      <c r="I30" s="31"/>
      <c r="J30" s="1"/>
    </row>
    <row r="31" spans="1:10" x14ac:dyDescent="0.25">
      <c r="A31" s="1"/>
      <c r="B31" s="28" t="s">
        <v>37</v>
      </c>
      <c r="C31" s="56"/>
      <c r="D31" s="32">
        <v>0.2</v>
      </c>
      <c r="E31" s="84">
        <f>E30*D31</f>
        <v>0.81034585519412383</v>
      </c>
      <c r="F31" s="30">
        <f>F30*D31</f>
        <v>77.225960000000001</v>
      </c>
      <c r="G31" s="212"/>
      <c r="H31" s="213"/>
      <c r="I31" s="1"/>
      <c r="J31" s="1"/>
    </row>
    <row r="32" spans="1:10" x14ac:dyDescent="0.25">
      <c r="A32" s="1"/>
      <c r="B32" s="28" t="s">
        <v>37</v>
      </c>
      <c r="C32" s="56"/>
      <c r="D32" s="32">
        <v>0.22</v>
      </c>
      <c r="E32" s="84"/>
      <c r="F32" s="30"/>
      <c r="G32" s="84">
        <f>G30*D32</f>
        <v>2.2138783981013459</v>
      </c>
      <c r="H32" s="30">
        <f>H30*D32</f>
        <v>210.98261133905825</v>
      </c>
      <c r="I32" s="1"/>
      <c r="J32" s="1"/>
    </row>
    <row r="33" spans="1:10" x14ac:dyDescent="0.25">
      <c r="A33" s="1"/>
      <c r="B33" s="8" t="s">
        <v>38</v>
      </c>
      <c r="C33" s="8"/>
      <c r="D33" s="8"/>
      <c r="E33" s="29">
        <f t="shared" ref="E33:F33" si="7">E31+E30</f>
        <v>4.8620751311647421</v>
      </c>
      <c r="F33" s="30">
        <f t="shared" si="7"/>
        <v>463.35575999999998</v>
      </c>
      <c r="G33" s="29">
        <f>G32+G30</f>
        <v>12.276962025834738</v>
      </c>
      <c r="H33" s="30">
        <f>H32+H30</f>
        <v>1169.9944810620502</v>
      </c>
      <c r="I33" s="31"/>
      <c r="J33" s="1"/>
    </row>
    <row r="34" spans="1:10" x14ac:dyDescent="0.25">
      <c r="A34" s="1"/>
      <c r="B34" s="8" t="s">
        <v>39</v>
      </c>
      <c r="C34" s="8"/>
      <c r="D34" s="8"/>
      <c r="E34" s="33" t="s">
        <v>40</v>
      </c>
      <c r="F34" s="30">
        <f>F30*4</f>
        <v>1544.5192</v>
      </c>
      <c r="G34" s="33" t="s">
        <v>41</v>
      </c>
      <c r="H34" s="30">
        <f>H30*12</f>
        <v>11508.142436675906</v>
      </c>
      <c r="I34" s="34"/>
      <c r="J34" s="35"/>
    </row>
    <row r="35" spans="1:10" ht="15.75" thickBot="1" x14ac:dyDescent="0.3">
      <c r="A35" s="1"/>
      <c r="B35" s="8" t="s">
        <v>42</v>
      </c>
      <c r="C35" s="8"/>
      <c r="D35" s="8"/>
      <c r="E35" s="36" t="s">
        <v>40</v>
      </c>
      <c r="F35" s="37">
        <f>F33*4</f>
        <v>1853.4230399999999</v>
      </c>
      <c r="G35" s="36" t="s">
        <v>41</v>
      </c>
      <c r="H35" s="37">
        <f>H33*12</f>
        <v>14039.933772744604</v>
      </c>
      <c r="I35" s="38"/>
      <c r="J35" s="39"/>
    </row>
    <row r="36" spans="1:10" ht="15.75" x14ac:dyDescent="0.25">
      <c r="A36" s="1"/>
      <c r="B36" s="236"/>
      <c r="C36" s="236"/>
      <c r="D36" s="236"/>
      <c r="E36" s="57"/>
      <c r="F36" s="2"/>
      <c r="G36" s="57"/>
      <c r="H36" s="2"/>
      <c r="I36" s="1"/>
      <c r="J36" s="1"/>
    </row>
    <row r="37" spans="1:10" ht="45.75" customHeight="1" x14ac:dyDescent="0.25">
      <c r="A37" s="1"/>
      <c r="B37" s="216" t="s">
        <v>43</v>
      </c>
      <c r="C37" s="216"/>
      <c r="D37" s="216"/>
      <c r="E37" s="216"/>
      <c r="F37" s="216"/>
      <c r="G37" s="216"/>
      <c r="H37" s="216"/>
      <c r="I37" s="216"/>
      <c r="J37" s="216"/>
    </row>
    <row r="38" spans="1:10" ht="15.75" x14ac:dyDescent="0.25">
      <c r="A38" s="1"/>
      <c r="B38" s="86"/>
      <c r="C38" s="2"/>
      <c r="D38" s="2"/>
      <c r="E38" s="2"/>
      <c r="F38" s="2"/>
      <c r="G38" s="2"/>
      <c r="H38" s="2"/>
      <c r="I38" s="1"/>
      <c r="J38" s="1"/>
    </row>
    <row r="39" spans="1:10" ht="15.75" x14ac:dyDescent="0.25">
      <c r="A39" s="1"/>
      <c r="B39" s="2"/>
      <c r="C39" s="2"/>
      <c r="D39" s="2"/>
      <c r="E39" s="2"/>
      <c r="F39" s="2"/>
      <c r="G39" s="2"/>
      <c r="H39" s="2"/>
      <c r="I39" s="1"/>
      <c r="J39" s="1"/>
    </row>
    <row r="40" spans="1:10" x14ac:dyDescent="0.25">
      <c r="A40" s="1"/>
      <c r="B40" s="8" t="s">
        <v>44</v>
      </c>
      <c r="C40" s="8"/>
      <c r="D40" s="8"/>
      <c r="E40" s="149" t="s">
        <v>45</v>
      </c>
      <c r="F40" s="1"/>
      <c r="G40" s="1"/>
      <c r="H40" s="1"/>
      <c r="I40" s="1"/>
      <c r="J40" s="1"/>
    </row>
    <row r="41" spans="1:10" x14ac:dyDescent="0.25">
      <c r="A41" s="1"/>
      <c r="B41" s="1"/>
      <c r="C41" s="1"/>
      <c r="D41" s="1"/>
      <c r="E41" s="1"/>
      <c r="F41" s="1"/>
      <c r="G41" s="1"/>
      <c r="H41" s="1"/>
      <c r="I41" s="1"/>
      <c r="J41" s="1"/>
    </row>
    <row r="42" spans="1:10" x14ac:dyDescent="0.25">
      <c r="A42" s="1"/>
      <c r="B42" s="54" t="s">
        <v>46</v>
      </c>
      <c r="C42" s="54"/>
      <c r="D42" s="54"/>
      <c r="E42" s="54" t="s">
        <v>46</v>
      </c>
      <c r="F42" s="1"/>
      <c r="G42" s="54"/>
      <c r="H42" s="1"/>
      <c r="I42" s="1"/>
      <c r="J42" s="1"/>
    </row>
  </sheetData>
  <mergeCells count="14">
    <mergeCell ref="E12:F12"/>
    <mergeCell ref="G12:H12"/>
    <mergeCell ref="A4:J4"/>
    <mergeCell ref="B30:D30"/>
    <mergeCell ref="B36:D36"/>
    <mergeCell ref="B37:J37"/>
    <mergeCell ref="I14:I15"/>
    <mergeCell ref="J14:J18"/>
    <mergeCell ref="C15:D15"/>
    <mergeCell ref="I16:I18"/>
    <mergeCell ref="C22:D22"/>
    <mergeCell ref="J22:J27"/>
    <mergeCell ref="I24:I26"/>
    <mergeCell ref="C27:D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8"/>
  <sheetViews>
    <sheetView zoomScale="80" zoomScaleNormal="80" workbookViewId="0">
      <selection activeCell="E15" sqref="E15"/>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10" width="16.140625" style="1" customWidth="1"/>
    <col min="11" max="14" width="15.140625" style="1" customWidth="1"/>
    <col min="15" max="16" width="16.140625" style="1" customWidth="1"/>
    <col min="17" max="17" width="15.7109375" style="1" customWidth="1"/>
    <col min="18" max="18" width="16" style="1" customWidth="1"/>
    <col min="19" max="20" width="31.5703125" style="1" customWidth="1"/>
    <col min="21" max="21" width="9.140625" style="1" customWidth="1"/>
    <col min="22" max="22" width="8.5703125" style="1" customWidth="1"/>
    <col min="23" max="23" width="9.140625" style="1"/>
    <col min="24" max="24" width="11.28515625" style="1" bestFit="1" customWidth="1"/>
    <col min="25" max="25" width="10.140625" style="1" bestFit="1" customWidth="1"/>
    <col min="26" max="16384" width="9.140625" style="1"/>
  </cols>
  <sheetData>
    <row r="1" spans="1:24" x14ac:dyDescent="0.25">
      <c r="J1" s="91"/>
      <c r="L1" s="91"/>
      <c r="T1" s="91" t="s">
        <v>0</v>
      </c>
    </row>
    <row r="2" spans="1:24" ht="15" customHeight="1" x14ac:dyDescent="0.25">
      <c r="J2" s="91"/>
      <c r="L2" s="91"/>
      <c r="T2" s="91" t="s">
        <v>1</v>
      </c>
    </row>
    <row r="3" spans="1:24" ht="15" customHeight="1" x14ac:dyDescent="0.25">
      <c r="J3" s="91"/>
      <c r="L3" s="91"/>
      <c r="N3" s="91"/>
      <c r="R3" s="91"/>
    </row>
    <row r="4" spans="1:24" ht="17.45" customHeight="1" x14ac:dyDescent="0.3">
      <c r="A4" s="234" t="s">
        <v>2</v>
      </c>
      <c r="B4" s="234"/>
      <c r="C4" s="234"/>
      <c r="D4" s="234"/>
      <c r="E4" s="234"/>
      <c r="F4" s="234"/>
      <c r="G4" s="234"/>
      <c r="H4" s="234"/>
      <c r="I4" s="234"/>
      <c r="J4" s="234"/>
      <c r="K4" s="234"/>
      <c r="L4" s="234"/>
      <c r="M4" s="234"/>
      <c r="N4" s="234"/>
      <c r="O4" s="234"/>
      <c r="P4" s="234"/>
      <c r="Q4" s="234"/>
      <c r="R4" s="234"/>
      <c r="S4" s="234"/>
      <c r="T4" s="234"/>
    </row>
    <row r="5" spans="1:24" ht="16.5" customHeight="1" x14ac:dyDescent="0.25"/>
    <row r="6" spans="1:24" x14ac:dyDescent="0.25">
      <c r="C6" s="154" t="s">
        <v>3</v>
      </c>
      <c r="D6" s="7" t="s">
        <v>4</v>
      </c>
      <c r="U6" s="58"/>
      <c r="V6" s="59"/>
    </row>
    <row r="7" spans="1:24" x14ac:dyDescent="0.25">
      <c r="C7" s="154" t="s">
        <v>5</v>
      </c>
      <c r="D7" s="4" t="s">
        <v>6</v>
      </c>
      <c r="H7" s="205"/>
      <c r="J7" s="60"/>
      <c r="L7" s="60"/>
      <c r="N7" s="60"/>
      <c r="R7" s="60"/>
      <c r="U7" s="58"/>
      <c r="V7" s="59"/>
      <c r="X7" s="61"/>
    </row>
    <row r="8" spans="1:24" ht="15.75" x14ac:dyDescent="0.25">
      <c r="J8" s="2"/>
      <c r="L8" s="2"/>
      <c r="N8" s="2"/>
      <c r="R8" s="2"/>
      <c r="S8" s="8"/>
      <c r="T8" s="8"/>
      <c r="U8" s="58"/>
      <c r="V8" s="59"/>
      <c r="W8" s="3"/>
      <c r="X8" s="61"/>
    </row>
    <row r="9" spans="1:24" ht="17.25" x14ac:dyDescent="0.25">
      <c r="D9" s="153" t="s">
        <v>76</v>
      </c>
      <c r="E9" s="6">
        <v>44.5</v>
      </c>
      <c r="F9" s="7" t="s">
        <v>8</v>
      </c>
      <c r="Q9" s="155"/>
      <c r="R9" s="8"/>
      <c r="T9" s="62"/>
    </row>
    <row r="10" spans="1:24" ht="17.25" x14ac:dyDescent="0.25">
      <c r="D10" s="153" t="s">
        <v>74</v>
      </c>
      <c r="E10" s="6">
        <v>44.2</v>
      </c>
      <c r="F10" s="7" t="s">
        <v>8</v>
      </c>
      <c r="S10" s="8"/>
      <c r="T10" s="63"/>
      <c r="W10" s="8"/>
    </row>
    <row r="11" spans="1:24" ht="17.25" x14ac:dyDescent="0.25">
      <c r="D11" s="153" t="s">
        <v>75</v>
      </c>
      <c r="E11" s="6">
        <v>14.5</v>
      </c>
      <c r="F11" s="7" t="s">
        <v>8</v>
      </c>
      <c r="G11" s="152"/>
      <c r="H11" s="8"/>
      <c r="I11" s="152"/>
      <c r="J11" s="8"/>
      <c r="K11" s="152"/>
      <c r="L11" s="8"/>
      <c r="M11" s="152"/>
      <c r="N11" s="8"/>
      <c r="O11" s="152"/>
      <c r="P11" s="8"/>
      <c r="Q11" s="152"/>
      <c r="R11" s="8"/>
      <c r="S11" s="8"/>
      <c r="T11" s="63"/>
      <c r="W11" s="8"/>
    </row>
    <row r="12" spans="1:24" ht="17.25" x14ac:dyDescent="0.25">
      <c r="D12" s="153" t="s">
        <v>77</v>
      </c>
      <c r="E12" s="6">
        <f>E13-E11</f>
        <v>80.8</v>
      </c>
      <c r="F12" s="7" t="s">
        <v>8</v>
      </c>
      <c r="G12" s="152"/>
      <c r="H12" s="8"/>
      <c r="I12" s="152"/>
      <c r="J12" s="8"/>
      <c r="K12" s="152"/>
      <c r="L12" s="8"/>
      <c r="M12" s="152"/>
      <c r="N12" s="8"/>
      <c r="O12" s="152"/>
      <c r="P12" s="8"/>
      <c r="Q12" s="152"/>
      <c r="R12" s="8"/>
      <c r="S12" s="8"/>
      <c r="T12" s="63"/>
      <c r="W12" s="8"/>
    </row>
    <row r="13" spans="1:24" ht="17.25" x14ac:dyDescent="0.25">
      <c r="D13" s="153" t="s">
        <v>75</v>
      </c>
      <c r="E13" s="6">
        <v>95.3</v>
      </c>
      <c r="F13" s="7" t="s">
        <v>8</v>
      </c>
      <c r="G13" s="203"/>
      <c r="H13" s="204"/>
      <c r="I13" s="152"/>
      <c r="J13" s="8"/>
      <c r="K13" s="152"/>
      <c r="L13" s="8"/>
      <c r="M13" s="152"/>
      <c r="N13" s="8"/>
      <c r="O13" s="152"/>
      <c r="P13" s="8"/>
      <c r="Q13" s="152"/>
      <c r="R13" s="8"/>
      <c r="S13" s="8"/>
      <c r="T13" s="63"/>
      <c r="W13" s="8"/>
    </row>
    <row r="14" spans="1:24" ht="17.25" x14ac:dyDescent="0.25">
      <c r="D14" s="153" t="s">
        <v>9</v>
      </c>
      <c r="E14" s="90">
        <v>52019</v>
      </c>
      <c r="F14" s="7" t="s">
        <v>8</v>
      </c>
      <c r="G14" s="152"/>
      <c r="H14" s="8"/>
      <c r="I14" s="152"/>
      <c r="J14" s="8"/>
      <c r="K14" s="152"/>
      <c r="L14" s="8"/>
      <c r="M14" s="152"/>
      <c r="N14" s="8"/>
      <c r="O14" s="152"/>
      <c r="P14" s="8"/>
      <c r="Q14" s="152"/>
      <c r="R14" s="8"/>
      <c r="S14" s="8"/>
      <c r="T14" s="63"/>
      <c r="W14" s="8"/>
    </row>
    <row r="15" spans="1:24" ht="15.75" thickBot="1" x14ac:dyDescent="0.3">
      <c r="D15" s="131"/>
      <c r="E15" s="152"/>
      <c r="F15" s="8"/>
      <c r="G15" s="152"/>
      <c r="H15" s="8"/>
      <c r="O15" s="152"/>
      <c r="P15" s="8"/>
      <c r="Q15" s="152"/>
      <c r="R15" s="8"/>
      <c r="S15" s="8"/>
      <c r="T15" s="63"/>
      <c r="W15" s="8"/>
    </row>
    <row r="16" spans="1:24" ht="15.75" thickBot="1" x14ac:dyDescent="0.3">
      <c r="D16" s="131"/>
      <c r="E16" s="237" t="s">
        <v>47</v>
      </c>
      <c r="F16" s="237"/>
      <c r="G16" s="237" t="s">
        <v>48</v>
      </c>
      <c r="H16" s="237"/>
      <c r="I16" s="250" t="s">
        <v>80</v>
      </c>
      <c r="J16" s="251"/>
      <c r="K16" s="251"/>
      <c r="L16" s="251"/>
      <c r="M16" s="251"/>
      <c r="N16" s="252"/>
      <c r="O16" s="247"/>
      <c r="P16" s="247"/>
      <c r="Q16" s="246" t="s">
        <v>79</v>
      </c>
      <c r="R16" s="246"/>
      <c r="S16" s="132"/>
      <c r="T16" s="63"/>
      <c r="W16" s="8"/>
    </row>
    <row r="17" spans="2:27" ht="15.75" thickBot="1" x14ac:dyDescent="0.3">
      <c r="D17" s="8"/>
      <c r="E17" s="238" t="s">
        <v>10</v>
      </c>
      <c r="F17" s="239"/>
      <c r="G17" s="238" t="s">
        <v>10</v>
      </c>
      <c r="H17" s="245"/>
      <c r="I17" s="242" t="s">
        <v>49</v>
      </c>
      <c r="J17" s="241"/>
      <c r="K17" s="240" t="s">
        <v>50</v>
      </c>
      <c r="L17" s="241"/>
      <c r="M17" s="243" t="s">
        <v>51</v>
      </c>
      <c r="N17" s="244"/>
      <c r="O17" s="248" t="s">
        <v>10</v>
      </c>
      <c r="P17" s="249"/>
      <c r="Q17" s="232" t="s">
        <v>11</v>
      </c>
      <c r="R17" s="233"/>
      <c r="W17" s="64"/>
      <c r="X17" s="65"/>
    </row>
    <row r="18" spans="2:27" ht="17.25" x14ac:dyDescent="0.25">
      <c r="B18" s="9" t="s">
        <v>12</v>
      </c>
      <c r="C18" s="48"/>
      <c r="D18" s="48"/>
      <c r="E18" s="133" t="s">
        <v>52</v>
      </c>
      <c r="F18" s="134" t="s">
        <v>14</v>
      </c>
      <c r="G18" s="133" t="s">
        <v>52</v>
      </c>
      <c r="H18" s="163" t="s">
        <v>14</v>
      </c>
      <c r="I18" s="133" t="s">
        <v>52</v>
      </c>
      <c r="J18" s="134" t="s">
        <v>14</v>
      </c>
      <c r="K18" s="174" t="s">
        <v>52</v>
      </c>
      <c r="L18" s="134" t="s">
        <v>14</v>
      </c>
      <c r="M18" s="133" t="s">
        <v>52</v>
      </c>
      <c r="N18" s="134" t="s">
        <v>14</v>
      </c>
      <c r="O18" s="180" t="s">
        <v>78</v>
      </c>
      <c r="P18" s="181" t="s">
        <v>14</v>
      </c>
      <c r="Q18" s="10" t="s">
        <v>13</v>
      </c>
      <c r="R18" s="44" t="s">
        <v>14</v>
      </c>
      <c r="S18" s="41" t="s">
        <v>15</v>
      </c>
      <c r="T18" s="11" t="s">
        <v>16</v>
      </c>
    </row>
    <row r="19" spans="2:27" ht="15" customHeight="1" x14ac:dyDescent="0.25">
      <c r="B19" s="47"/>
      <c r="C19" s="66" t="s">
        <v>17</v>
      </c>
      <c r="D19" s="67"/>
      <c r="E19" s="135">
        <f>F19/$E$9</f>
        <v>1.6098876404494382</v>
      </c>
      <c r="F19" s="136">
        <f>'Annuiteetgraafik BIL'!F17</f>
        <v>71.64</v>
      </c>
      <c r="G19" s="135">
        <f>H19/$E$9</f>
        <v>1.6098876404494382</v>
      </c>
      <c r="H19" s="164">
        <f>F19</f>
        <v>71.64</v>
      </c>
      <c r="I19" s="135">
        <f>J19/E11</f>
        <v>1.5439711898931547</v>
      </c>
      <c r="J19" s="136">
        <f>'Annuiteetgraafik BIL_vähend'!F17</f>
        <v>22.387582253450745</v>
      </c>
      <c r="K19" s="175">
        <f>L19/E12</f>
        <v>1.7998773007957305</v>
      </c>
      <c r="L19" s="136">
        <f>'Annuiteetgraafik BIL_lisand'!F17</f>
        <v>145.43008590429503</v>
      </c>
      <c r="M19" s="92">
        <f>N19/E13</f>
        <v>1.7609409040686861</v>
      </c>
      <c r="N19" s="157">
        <f>SUM(J19,L19)</f>
        <v>167.81766815774577</v>
      </c>
      <c r="O19" s="188">
        <f>P19/$E$13</f>
        <v>0.75173137460650585</v>
      </c>
      <c r="P19" s="189">
        <f>H19</f>
        <v>71.64</v>
      </c>
      <c r="Q19" s="85">
        <f>R19/E13</f>
        <v>1.7609409040686861</v>
      </c>
      <c r="R19" s="45">
        <f>N19</f>
        <v>167.81766815774577</v>
      </c>
      <c r="S19" s="217" t="s">
        <v>18</v>
      </c>
      <c r="T19" s="219"/>
      <c r="U19" s="68"/>
      <c r="Y19" s="3"/>
      <c r="Z19" s="68"/>
      <c r="AA19" s="69"/>
    </row>
    <row r="20" spans="2:27" ht="15" customHeight="1" x14ac:dyDescent="0.25">
      <c r="B20" s="13">
        <v>400</v>
      </c>
      <c r="C20" s="222" t="s">
        <v>19</v>
      </c>
      <c r="D20" s="223"/>
      <c r="E20" s="135">
        <v>1.67</v>
      </c>
      <c r="F20" s="136">
        <f>E20*E9</f>
        <v>74.314999999999998</v>
      </c>
      <c r="G20" s="135">
        <f>H20/$E$10</f>
        <v>1.6813348416289591</v>
      </c>
      <c r="H20" s="164">
        <f t="shared" ref="H20:I23" si="0">F20</f>
        <v>74.314999999999998</v>
      </c>
      <c r="I20" s="135">
        <f t="shared" si="0"/>
        <v>1.6813348416289591</v>
      </c>
      <c r="J20" s="136">
        <f>I20*E11</f>
        <v>24.379355203619905</v>
      </c>
      <c r="K20" s="175">
        <f>I20</f>
        <v>1.6813348416289591</v>
      </c>
      <c r="L20" s="136">
        <f>K20*$E$12</f>
        <v>135.85185520361989</v>
      </c>
      <c r="M20" s="92">
        <f>N20/$E$13</f>
        <v>1.6813348416289591</v>
      </c>
      <c r="N20" s="157">
        <f>J20+L20</f>
        <v>160.23121040723979</v>
      </c>
      <c r="O20" s="188">
        <f t="shared" ref="O20:O23" si="1">P20/$E$13</f>
        <v>0.77980062959076601</v>
      </c>
      <c r="P20" s="189">
        <f>H20</f>
        <v>74.314999999999998</v>
      </c>
      <c r="Q20" s="85">
        <f>R20/E13</f>
        <v>1.6813348416289591</v>
      </c>
      <c r="R20" s="45">
        <f>N20</f>
        <v>160.23121040723979</v>
      </c>
      <c r="S20" s="218"/>
      <c r="T20" s="220"/>
      <c r="Y20" s="3"/>
      <c r="Z20" s="68"/>
      <c r="AA20" s="69"/>
    </row>
    <row r="21" spans="2:27" ht="15" customHeight="1" x14ac:dyDescent="0.25">
      <c r="B21" s="13">
        <v>100</v>
      </c>
      <c r="C21" s="49" t="s">
        <v>20</v>
      </c>
      <c r="D21" s="50"/>
      <c r="E21" s="135">
        <f>F21/$E$9</f>
        <v>0.23500449438202251</v>
      </c>
      <c r="F21" s="136">
        <v>10.457700000000001</v>
      </c>
      <c r="G21" s="135">
        <f>H21/$E$10</f>
        <v>0.23659954751131221</v>
      </c>
      <c r="H21" s="164">
        <f t="shared" si="0"/>
        <v>10.457700000000001</v>
      </c>
      <c r="I21" s="135">
        <f t="shared" si="0"/>
        <v>0.23659954751131221</v>
      </c>
      <c r="J21" s="136">
        <f>I21*$E$11</f>
        <v>3.4306934389140271</v>
      </c>
      <c r="K21" s="175">
        <v>0.38</v>
      </c>
      <c r="L21" s="136">
        <f>K21*$E$12</f>
        <v>30.704000000000001</v>
      </c>
      <c r="M21" s="92">
        <f>N21/$E$13</f>
        <v>0.3581814631575449</v>
      </c>
      <c r="N21" s="157">
        <f>J21+L21</f>
        <v>34.134693438914027</v>
      </c>
      <c r="O21" s="188">
        <f t="shared" si="1"/>
        <v>0.10973452256033579</v>
      </c>
      <c r="P21" s="189">
        <f>H21</f>
        <v>10.457700000000001</v>
      </c>
      <c r="Q21" s="85">
        <f>R21/E13</f>
        <v>0.36892690705227127</v>
      </c>
      <c r="R21" s="45">
        <f>N21*1.03</f>
        <v>35.158734242081451</v>
      </c>
      <c r="S21" s="224" t="s">
        <v>21</v>
      </c>
      <c r="T21" s="220"/>
      <c r="U21" s="68"/>
      <c r="Y21" s="3"/>
      <c r="Z21" s="68"/>
      <c r="AA21" s="69"/>
    </row>
    <row r="22" spans="2:27" ht="15" customHeight="1" x14ac:dyDescent="0.25">
      <c r="B22" s="13">
        <v>200</v>
      </c>
      <c r="C22" s="12" t="s">
        <v>22</v>
      </c>
      <c r="D22" s="40"/>
      <c r="E22" s="135">
        <f t="shared" ref="E22:E23" si="2">F22/$E$9</f>
        <v>0.27587640449438205</v>
      </c>
      <c r="F22" s="136">
        <v>12.2765</v>
      </c>
      <c r="G22" s="135">
        <f>H22/$E$10</f>
        <v>0.27774886877828053</v>
      </c>
      <c r="H22" s="164">
        <f t="shared" si="0"/>
        <v>12.2765</v>
      </c>
      <c r="I22" s="135">
        <f t="shared" si="0"/>
        <v>0.27774886877828053</v>
      </c>
      <c r="J22" s="136">
        <f>I22*$E$11</f>
        <v>4.0273585972850681</v>
      </c>
      <c r="K22" s="175">
        <v>1</v>
      </c>
      <c r="L22" s="136">
        <f>K22*$E$12</f>
        <v>80.8</v>
      </c>
      <c r="M22" s="92">
        <f>N22/$E$13</f>
        <v>0.89010869461999031</v>
      </c>
      <c r="N22" s="157">
        <f>J22+L22</f>
        <v>84.82735859728507</v>
      </c>
      <c r="O22" s="188">
        <f t="shared" si="1"/>
        <v>0.12881951731374608</v>
      </c>
      <c r="P22" s="189">
        <f>H22</f>
        <v>12.2765</v>
      </c>
      <c r="Q22" s="85">
        <f>R22/E13</f>
        <v>0.91681195545859007</v>
      </c>
      <c r="R22" s="45">
        <f>N22*1.03</f>
        <v>87.372179355203627</v>
      </c>
      <c r="S22" s="225"/>
      <c r="T22" s="220"/>
      <c r="U22" s="68"/>
      <c r="Y22" s="3"/>
      <c r="Z22" s="68"/>
      <c r="AA22" s="69"/>
    </row>
    <row r="23" spans="2:27" ht="15" customHeight="1" x14ac:dyDescent="0.25">
      <c r="B23" s="13">
        <v>500</v>
      </c>
      <c r="C23" s="12" t="s">
        <v>23</v>
      </c>
      <c r="D23" s="40"/>
      <c r="E23" s="135">
        <f t="shared" si="2"/>
        <v>1.0215730337078652E-2</v>
      </c>
      <c r="F23" s="136">
        <v>0.4546</v>
      </c>
      <c r="G23" s="135">
        <f>H23/$E$10</f>
        <v>1.0285067873303166E-2</v>
      </c>
      <c r="H23" s="164">
        <f t="shared" si="0"/>
        <v>0.4546</v>
      </c>
      <c r="I23" s="135">
        <f t="shared" si="0"/>
        <v>1.0285067873303166E-2</v>
      </c>
      <c r="J23" s="136">
        <f>I23*$E$11</f>
        <v>0.1491334841628959</v>
      </c>
      <c r="K23" s="175">
        <f>I23</f>
        <v>1.0285067873303166E-2</v>
      </c>
      <c r="L23" s="136">
        <f>K23*$E$12</f>
        <v>0.8310334841628958</v>
      </c>
      <c r="M23" s="92">
        <f>N23/$E$13</f>
        <v>1.0285067873303166E-2</v>
      </c>
      <c r="N23" s="157">
        <f>J23+L23</f>
        <v>0.98016696832579164</v>
      </c>
      <c r="O23" s="188">
        <f t="shared" si="1"/>
        <v>4.7701993704092338E-3</v>
      </c>
      <c r="P23" s="189">
        <f>H23</f>
        <v>0.4546</v>
      </c>
      <c r="Q23" s="85">
        <f>R23/E13</f>
        <v>1.059361990950226E-2</v>
      </c>
      <c r="R23" s="45">
        <f>N23*1.03</f>
        <v>1.0095719773755654</v>
      </c>
      <c r="S23" s="226"/>
      <c r="T23" s="221"/>
      <c r="U23" s="68"/>
      <c r="Y23" s="3"/>
      <c r="Z23" s="68"/>
      <c r="AA23" s="69"/>
    </row>
    <row r="24" spans="2:27" x14ac:dyDescent="0.25">
      <c r="B24" s="14"/>
      <c r="C24" s="15" t="s">
        <v>24</v>
      </c>
      <c r="D24" s="15"/>
      <c r="E24" s="137">
        <f t="shared" ref="E24:R24" si="3">SUM(E19:E23)</f>
        <v>3.800984269662921</v>
      </c>
      <c r="F24" s="138">
        <f t="shared" si="3"/>
        <v>169.14379999999997</v>
      </c>
      <c r="G24" s="137">
        <f t="shared" ref="G24:H24" si="4">SUM(G19:G23)</f>
        <v>3.8158559662412932</v>
      </c>
      <c r="H24" s="165">
        <f t="shared" si="4"/>
        <v>169.14379999999997</v>
      </c>
      <c r="I24" s="137">
        <f t="shared" si="3"/>
        <v>3.7499395156850097</v>
      </c>
      <c r="J24" s="138">
        <f t="shared" si="3"/>
        <v>54.374122977432641</v>
      </c>
      <c r="K24" s="165">
        <f t="shared" si="3"/>
        <v>4.8714972102979921</v>
      </c>
      <c r="L24" s="138">
        <f t="shared" si="3"/>
        <v>393.61697459207784</v>
      </c>
      <c r="M24" s="137">
        <f t="shared" si="3"/>
        <v>4.7008509713484834</v>
      </c>
      <c r="N24" s="138">
        <f t="shared" si="3"/>
        <v>447.99109756951049</v>
      </c>
      <c r="O24" s="182">
        <f t="shared" ref="O24:P24" si="5">SUM(O19:O23)</f>
        <v>1.774856243441763</v>
      </c>
      <c r="P24" s="183">
        <f t="shared" si="5"/>
        <v>169.14379999999997</v>
      </c>
      <c r="Q24" s="16">
        <f t="shared" si="3"/>
        <v>4.7386082281180091</v>
      </c>
      <c r="R24" s="46">
        <f t="shared" si="3"/>
        <v>451.58936413964619</v>
      </c>
      <c r="S24" s="42"/>
      <c r="T24" s="17"/>
      <c r="U24" s="68"/>
      <c r="Z24" s="68"/>
      <c r="AA24" s="69"/>
    </row>
    <row r="25" spans="2:27" x14ac:dyDescent="0.25">
      <c r="B25" s="18"/>
      <c r="C25" s="19"/>
      <c r="D25" s="19"/>
      <c r="E25" s="139"/>
      <c r="F25" s="140"/>
      <c r="G25" s="139"/>
      <c r="H25" s="166"/>
      <c r="I25" s="139"/>
      <c r="J25" s="140"/>
      <c r="K25" s="176"/>
      <c r="L25" s="140"/>
      <c r="M25" s="139"/>
      <c r="N25" s="140"/>
      <c r="O25" s="172"/>
      <c r="P25" s="156"/>
      <c r="Q25" s="20"/>
      <c r="R25" s="52"/>
      <c r="S25" s="55"/>
      <c r="T25" s="21"/>
      <c r="U25" s="68"/>
      <c r="Z25" s="68"/>
      <c r="AA25" s="69"/>
    </row>
    <row r="26" spans="2:27" ht="17.25" x14ac:dyDescent="0.25">
      <c r="B26" s="22" t="s">
        <v>25</v>
      </c>
      <c r="C26" s="15"/>
      <c r="D26" s="15"/>
      <c r="E26" s="141" t="s">
        <v>52</v>
      </c>
      <c r="F26" s="142" t="s">
        <v>14</v>
      </c>
      <c r="G26" s="141" t="s">
        <v>52</v>
      </c>
      <c r="H26" s="167" t="s">
        <v>14</v>
      </c>
      <c r="I26" s="141" t="s">
        <v>52</v>
      </c>
      <c r="J26" s="142" t="s">
        <v>14</v>
      </c>
      <c r="K26" s="177" t="s">
        <v>52</v>
      </c>
      <c r="L26" s="142" t="s">
        <v>14</v>
      </c>
      <c r="M26" s="141" t="s">
        <v>52</v>
      </c>
      <c r="N26" s="142" t="s">
        <v>14</v>
      </c>
      <c r="O26" s="186" t="s">
        <v>78</v>
      </c>
      <c r="P26" s="187" t="s">
        <v>14</v>
      </c>
      <c r="Q26" s="23" t="s">
        <v>13</v>
      </c>
      <c r="R26" s="51" t="s">
        <v>14</v>
      </c>
      <c r="S26" s="53" t="s">
        <v>15</v>
      </c>
      <c r="T26" s="24" t="s">
        <v>16</v>
      </c>
      <c r="U26" s="68"/>
      <c r="Z26" s="68"/>
      <c r="AA26" s="69"/>
    </row>
    <row r="27" spans="2:27" ht="15.75" customHeight="1" x14ac:dyDescent="0.25">
      <c r="B27" s="13">
        <v>300</v>
      </c>
      <c r="C27" s="223" t="s">
        <v>26</v>
      </c>
      <c r="D27" s="227"/>
      <c r="E27" s="92">
        <v>1.27</v>
      </c>
      <c r="F27" s="87">
        <v>66.456000000000003</v>
      </c>
      <c r="G27" s="92">
        <v>1.27</v>
      </c>
      <c r="H27" s="168">
        <f>F27</f>
        <v>66.456000000000003</v>
      </c>
      <c r="I27" s="92">
        <f>G27</f>
        <v>1.27</v>
      </c>
      <c r="J27" s="87">
        <f>I27*$E$11</f>
        <v>18.414999999999999</v>
      </c>
      <c r="K27" s="173">
        <f>I27</f>
        <v>1.27</v>
      </c>
      <c r="L27" s="87">
        <f>K27*$E$12</f>
        <v>102.616</v>
      </c>
      <c r="M27" s="92">
        <f>N27/$E$13</f>
        <v>1.27</v>
      </c>
      <c r="N27" s="87">
        <f>J27+L27</f>
        <v>121.03100000000001</v>
      </c>
      <c r="O27" s="190">
        <f>P27/$E$13</f>
        <v>0.69733473242392452</v>
      </c>
      <c r="P27" s="191">
        <f>H27</f>
        <v>66.456000000000003</v>
      </c>
      <c r="Q27" s="92">
        <v>1.6516628959276001</v>
      </c>
      <c r="R27" s="87">
        <f>Q27*E13</f>
        <v>157.40347398190028</v>
      </c>
      <c r="S27" s="210" t="s">
        <v>27</v>
      </c>
      <c r="T27" s="228" t="s">
        <v>28</v>
      </c>
      <c r="Y27" s="3"/>
      <c r="Z27" s="68"/>
      <c r="AA27" s="69"/>
    </row>
    <row r="28" spans="2:27" ht="15" customHeight="1" x14ac:dyDescent="0.25">
      <c r="B28" s="13">
        <v>600</v>
      </c>
      <c r="C28" s="12" t="s">
        <v>29</v>
      </c>
      <c r="D28" s="40"/>
      <c r="E28" s="92"/>
      <c r="F28" s="87"/>
      <c r="G28" s="92"/>
      <c r="H28" s="168"/>
      <c r="I28" s="92"/>
      <c r="J28" s="87"/>
      <c r="K28" s="173"/>
      <c r="L28" s="87"/>
      <c r="M28" s="92"/>
      <c r="N28" s="87"/>
      <c r="O28" s="190"/>
      <c r="P28" s="191"/>
      <c r="Q28" s="92"/>
      <c r="R28" s="87"/>
      <c r="S28" s="211"/>
      <c r="T28" s="229"/>
      <c r="U28" s="68"/>
      <c r="Y28" s="3"/>
      <c r="Z28" s="68"/>
      <c r="AA28" s="69"/>
    </row>
    <row r="29" spans="2:27" ht="15" customHeight="1" x14ac:dyDescent="0.25">
      <c r="B29" s="13"/>
      <c r="C29" s="12">
        <v>610</v>
      </c>
      <c r="D29" s="40" t="s">
        <v>30</v>
      </c>
      <c r="E29" s="92">
        <v>0.75</v>
      </c>
      <c r="F29" s="87">
        <v>79.44</v>
      </c>
      <c r="G29" s="92">
        <v>0.75</v>
      </c>
      <c r="H29" s="168">
        <f t="shared" ref="H29:I32" si="6">F29</f>
        <v>79.44</v>
      </c>
      <c r="I29" s="92">
        <f t="shared" si="6"/>
        <v>0.75</v>
      </c>
      <c r="J29" s="87">
        <f>I29*$E$11</f>
        <v>10.875</v>
      </c>
      <c r="K29" s="173">
        <f>I29</f>
        <v>0.75</v>
      </c>
      <c r="L29" s="87">
        <f>K29*$E$12</f>
        <v>60.599999999999994</v>
      </c>
      <c r="M29" s="92">
        <f>N29/$E$13</f>
        <v>0.75</v>
      </c>
      <c r="N29" s="87">
        <f>J29+L29</f>
        <v>71.474999999999994</v>
      </c>
      <c r="O29" s="190">
        <f t="shared" ref="O29:O32" si="7">P29/$E$13</f>
        <v>0.8335781741867786</v>
      </c>
      <c r="P29" s="191">
        <f>H29</f>
        <v>79.44</v>
      </c>
      <c r="Q29" s="92">
        <v>1.9051283161764705</v>
      </c>
      <c r="R29" s="87">
        <f>Q29*E13</f>
        <v>181.55872853161765</v>
      </c>
      <c r="S29" s="230" t="s">
        <v>31</v>
      </c>
      <c r="T29" s="229"/>
      <c r="U29" s="68"/>
      <c r="Y29" s="3"/>
      <c r="Z29" s="68"/>
      <c r="AA29" s="69"/>
    </row>
    <row r="30" spans="2:27" x14ac:dyDescent="0.25">
      <c r="B30" s="13"/>
      <c r="C30" s="12">
        <v>620</v>
      </c>
      <c r="D30" s="40" t="s">
        <v>32</v>
      </c>
      <c r="E30" s="92">
        <v>0.45</v>
      </c>
      <c r="F30" s="87">
        <v>67.62</v>
      </c>
      <c r="G30" s="92">
        <v>0.45</v>
      </c>
      <c r="H30" s="168">
        <f t="shared" si="6"/>
        <v>67.62</v>
      </c>
      <c r="I30" s="92">
        <f t="shared" si="6"/>
        <v>0.45</v>
      </c>
      <c r="J30" s="87">
        <f>I30*$E$11</f>
        <v>6.5250000000000004</v>
      </c>
      <c r="K30" s="173">
        <f>I30</f>
        <v>0.45</v>
      </c>
      <c r="L30" s="87">
        <f>I30*$E$12</f>
        <v>36.36</v>
      </c>
      <c r="M30" s="92">
        <f>N30/$E$13</f>
        <v>0.45</v>
      </c>
      <c r="N30" s="87">
        <f>J30+L30</f>
        <v>42.884999999999998</v>
      </c>
      <c r="O30" s="190">
        <f t="shared" si="7"/>
        <v>0.70954879328436526</v>
      </c>
      <c r="P30" s="191">
        <f>H30</f>
        <v>67.62</v>
      </c>
      <c r="Q30" s="92">
        <v>1.7067420814479637</v>
      </c>
      <c r="R30" s="87">
        <f>Q30*E13</f>
        <v>162.65252036199092</v>
      </c>
      <c r="S30" s="231"/>
      <c r="T30" s="229"/>
      <c r="U30" s="68"/>
      <c r="Y30" s="3"/>
      <c r="Z30" s="68"/>
      <c r="AA30" s="69"/>
    </row>
    <row r="31" spans="2:27" x14ac:dyDescent="0.25">
      <c r="B31" s="13"/>
      <c r="C31" s="12">
        <v>630</v>
      </c>
      <c r="D31" s="40" t="s">
        <v>33</v>
      </c>
      <c r="E31" s="92">
        <v>0.33</v>
      </c>
      <c r="F31" s="87">
        <v>3.47</v>
      </c>
      <c r="G31" s="92">
        <v>0.33</v>
      </c>
      <c r="H31" s="168">
        <f t="shared" si="6"/>
        <v>3.47</v>
      </c>
      <c r="I31" s="92">
        <f t="shared" si="6"/>
        <v>0.33</v>
      </c>
      <c r="J31" s="87">
        <f>I31*$E$11</f>
        <v>4.7850000000000001</v>
      </c>
      <c r="K31" s="173">
        <f>I31</f>
        <v>0.33</v>
      </c>
      <c r="L31" s="87">
        <f>K31*$E$12</f>
        <v>26.664000000000001</v>
      </c>
      <c r="M31" s="92">
        <f>N31/$E$13</f>
        <v>0.33</v>
      </c>
      <c r="N31" s="87">
        <f>J31+L31</f>
        <v>31.449000000000002</v>
      </c>
      <c r="O31" s="190">
        <f t="shared" si="7"/>
        <v>3.6411332633788041E-2</v>
      </c>
      <c r="P31" s="191">
        <f>H31</f>
        <v>3.47</v>
      </c>
      <c r="Q31" s="92">
        <v>6.0942106063348413E-2</v>
      </c>
      <c r="R31" s="87">
        <f>Q31*E13</f>
        <v>5.8077827078371032</v>
      </c>
      <c r="S31" s="231"/>
      <c r="T31" s="229"/>
      <c r="U31" s="68"/>
      <c r="Y31" s="3"/>
      <c r="Z31" s="68"/>
      <c r="AA31" s="69"/>
    </row>
    <row r="32" spans="2:27" x14ac:dyDescent="0.25">
      <c r="B32" s="13">
        <v>700</v>
      </c>
      <c r="C32" s="223" t="s">
        <v>34</v>
      </c>
      <c r="D32" s="227"/>
      <c r="E32" s="92">
        <v>0</v>
      </c>
      <c r="F32" s="87">
        <f>E32*$E$9</f>
        <v>0</v>
      </c>
      <c r="G32" s="92">
        <v>0</v>
      </c>
      <c r="H32" s="168">
        <f t="shared" si="6"/>
        <v>0</v>
      </c>
      <c r="I32" s="92">
        <f t="shared" si="6"/>
        <v>0</v>
      </c>
      <c r="J32" s="87">
        <f>I32*$E$11</f>
        <v>0</v>
      </c>
      <c r="K32" s="173">
        <f>I32</f>
        <v>0</v>
      </c>
      <c r="L32" s="87">
        <f>K32*$E$12</f>
        <v>0</v>
      </c>
      <c r="M32" s="92">
        <f>N32/$E$13</f>
        <v>0</v>
      </c>
      <c r="N32" s="87">
        <f>J32+L32</f>
        <v>0</v>
      </c>
      <c r="O32" s="190">
        <f t="shared" si="7"/>
        <v>0</v>
      </c>
      <c r="P32" s="191">
        <f>H32</f>
        <v>0</v>
      </c>
      <c r="Q32" s="92">
        <v>0</v>
      </c>
      <c r="R32" s="87">
        <f>Q32*$E$13</f>
        <v>0</v>
      </c>
      <c r="S32" s="210" t="s">
        <v>27</v>
      </c>
      <c r="T32" s="229"/>
      <c r="U32" s="68"/>
      <c r="Y32" s="3"/>
      <c r="Z32" s="68"/>
      <c r="AA32" s="69"/>
    </row>
    <row r="33" spans="2:27" ht="15.75" thickBot="1" x14ac:dyDescent="0.3">
      <c r="B33" s="25"/>
      <c r="C33" s="26" t="s">
        <v>35</v>
      </c>
      <c r="D33" s="26"/>
      <c r="E33" s="88">
        <f t="shared" ref="E33:R33" si="8">SUM(E27:E32)</f>
        <v>2.8000000000000003</v>
      </c>
      <c r="F33" s="89">
        <f t="shared" si="8"/>
        <v>216.98600000000002</v>
      </c>
      <c r="G33" s="88">
        <f t="shared" ref="G33:H33" si="9">SUM(G27:G32)</f>
        <v>2.8000000000000003</v>
      </c>
      <c r="H33" s="169">
        <f t="shared" si="9"/>
        <v>216.98600000000002</v>
      </c>
      <c r="I33" s="88">
        <f t="shared" si="8"/>
        <v>2.8000000000000003</v>
      </c>
      <c r="J33" s="89">
        <f t="shared" si="8"/>
        <v>40.599999999999994</v>
      </c>
      <c r="K33" s="169">
        <f t="shared" si="8"/>
        <v>2.8000000000000003</v>
      </c>
      <c r="L33" s="89">
        <f t="shared" si="8"/>
        <v>226.24</v>
      </c>
      <c r="M33" s="88">
        <f t="shared" si="8"/>
        <v>2.8000000000000003</v>
      </c>
      <c r="N33" s="89">
        <f t="shared" si="8"/>
        <v>266.83999999999997</v>
      </c>
      <c r="O33" s="184">
        <f t="shared" si="8"/>
        <v>2.2768730325288562</v>
      </c>
      <c r="P33" s="185">
        <f t="shared" si="8"/>
        <v>216.98600000000002</v>
      </c>
      <c r="Q33" s="88">
        <f t="shared" si="8"/>
        <v>5.3244753996153831</v>
      </c>
      <c r="R33" s="89">
        <f t="shared" si="8"/>
        <v>507.42250558334592</v>
      </c>
      <c r="S33" s="43"/>
      <c r="T33" s="27"/>
      <c r="U33" s="68"/>
      <c r="Z33" s="68"/>
      <c r="AA33" s="69"/>
    </row>
    <row r="34" spans="2:27" ht="17.25" customHeight="1" x14ac:dyDescent="0.25">
      <c r="B34" s="28"/>
      <c r="C34" s="8"/>
      <c r="D34" s="8"/>
      <c r="E34" s="143"/>
      <c r="F34" s="144"/>
      <c r="G34" s="143"/>
      <c r="H34" s="170"/>
      <c r="I34" s="143"/>
      <c r="J34" s="144"/>
      <c r="K34" s="170"/>
      <c r="L34" s="144"/>
      <c r="M34" s="139"/>
      <c r="N34" s="158"/>
      <c r="O34" s="192"/>
      <c r="P34" s="193"/>
      <c r="Q34" s="29"/>
      <c r="R34" s="30"/>
      <c r="S34" s="31"/>
      <c r="U34" s="68"/>
    </row>
    <row r="35" spans="2:27" x14ac:dyDescent="0.25">
      <c r="B35" s="235" t="s">
        <v>36</v>
      </c>
      <c r="C35" s="235"/>
      <c r="D35" s="235"/>
      <c r="E35" s="143">
        <f t="shared" ref="E35:R35" si="10">E33+E24</f>
        <v>6.6009842696629217</v>
      </c>
      <c r="F35" s="144">
        <f t="shared" si="10"/>
        <v>386.12979999999999</v>
      </c>
      <c r="G35" s="143">
        <f t="shared" ref="G35:H35" si="11">G33+G24</f>
        <v>6.615855966241293</v>
      </c>
      <c r="H35" s="170">
        <f t="shared" si="11"/>
        <v>386.12979999999999</v>
      </c>
      <c r="I35" s="143">
        <f t="shared" si="10"/>
        <v>6.5499395156850095</v>
      </c>
      <c r="J35" s="144">
        <f t="shared" si="10"/>
        <v>94.974122977432643</v>
      </c>
      <c r="K35" s="170">
        <f t="shared" si="10"/>
        <v>7.6714972102979928</v>
      </c>
      <c r="L35" s="144">
        <f t="shared" si="10"/>
        <v>619.8569745920779</v>
      </c>
      <c r="M35" s="139">
        <f t="shared" si="10"/>
        <v>7.5008509713484841</v>
      </c>
      <c r="N35" s="158">
        <f t="shared" si="10"/>
        <v>714.83109756951046</v>
      </c>
      <c r="O35" s="192">
        <f t="shared" si="10"/>
        <v>4.0517292759706187</v>
      </c>
      <c r="P35" s="193">
        <f t="shared" si="10"/>
        <v>386.12979999999999</v>
      </c>
      <c r="Q35" s="29">
        <f t="shared" si="10"/>
        <v>10.063083627733391</v>
      </c>
      <c r="R35" s="30">
        <f t="shared" si="10"/>
        <v>959.01186972299206</v>
      </c>
      <c r="S35" s="31"/>
    </row>
    <row r="36" spans="2:27" x14ac:dyDescent="0.25">
      <c r="B36" s="28" t="s">
        <v>37</v>
      </c>
      <c r="C36" s="56"/>
      <c r="D36" s="32">
        <v>0.2</v>
      </c>
      <c r="E36" s="145">
        <f>E35*D36</f>
        <v>1.3201968539325843</v>
      </c>
      <c r="F36" s="144">
        <f>F35*D36</f>
        <v>77.225960000000001</v>
      </c>
      <c r="G36" s="145">
        <f>G35*D36</f>
        <v>1.3231711932482586</v>
      </c>
      <c r="H36" s="170">
        <f>H35*D36</f>
        <v>77.225960000000001</v>
      </c>
      <c r="I36" s="145">
        <f>I35*D36</f>
        <v>1.3099879031370021</v>
      </c>
      <c r="J36" s="144">
        <f>J35*D36</f>
        <v>18.994824595486531</v>
      </c>
      <c r="K36" s="178">
        <f>K35*D36</f>
        <v>1.5342994420595986</v>
      </c>
      <c r="L36" s="144">
        <f>L35*D36</f>
        <v>123.97139491841558</v>
      </c>
      <c r="M36" s="159">
        <f>M35*D36</f>
        <v>1.500170194269697</v>
      </c>
      <c r="N36" s="158">
        <f>N35*D36</f>
        <v>142.9662195139021</v>
      </c>
      <c r="O36" s="194">
        <f>O35*D36</f>
        <v>0.81034585519412383</v>
      </c>
      <c r="P36" s="193">
        <f>P35*D36</f>
        <v>77.225960000000001</v>
      </c>
      <c r="Q36" s="214"/>
      <c r="R36" s="215"/>
    </row>
    <row r="37" spans="2:27" x14ac:dyDescent="0.25">
      <c r="B37" s="28" t="s">
        <v>37</v>
      </c>
      <c r="C37" s="56"/>
      <c r="D37" s="32">
        <v>0.22</v>
      </c>
      <c r="E37" s="145"/>
      <c r="F37" s="144"/>
      <c r="G37" s="145"/>
      <c r="H37" s="170"/>
      <c r="I37" s="145"/>
      <c r="J37" s="144"/>
      <c r="K37" s="178"/>
      <c r="L37" s="144"/>
      <c r="M37" s="159"/>
      <c r="N37" s="158"/>
      <c r="O37" s="194"/>
      <c r="P37" s="193"/>
      <c r="Q37" s="84">
        <f>Q35*D37</f>
        <v>2.2138783981013459</v>
      </c>
      <c r="R37" s="30">
        <f>R35*D37</f>
        <v>210.98261133905825</v>
      </c>
    </row>
    <row r="38" spans="2:27" x14ac:dyDescent="0.25">
      <c r="B38" s="8" t="s">
        <v>38</v>
      </c>
      <c r="C38" s="8"/>
      <c r="D38" s="8"/>
      <c r="E38" s="143">
        <f t="shared" ref="E38:P38" si="12">E36+E35</f>
        <v>7.9211811235955061</v>
      </c>
      <c r="F38" s="144">
        <f t="shared" si="12"/>
        <v>463.35575999999998</v>
      </c>
      <c r="G38" s="143">
        <f t="shared" ref="G38:H38" si="13">G36+G35</f>
        <v>7.9390271594895516</v>
      </c>
      <c r="H38" s="170">
        <f t="shared" si="13"/>
        <v>463.35575999999998</v>
      </c>
      <c r="I38" s="143">
        <f t="shared" si="12"/>
        <v>7.8599274188220116</v>
      </c>
      <c r="J38" s="144">
        <f t="shared" si="12"/>
        <v>113.96894757291918</v>
      </c>
      <c r="K38" s="170">
        <f t="shared" si="12"/>
        <v>9.2057966523575914</v>
      </c>
      <c r="L38" s="144">
        <f t="shared" si="12"/>
        <v>743.82836951049353</v>
      </c>
      <c r="M38" s="139">
        <f t="shared" si="12"/>
        <v>9.0010211656181802</v>
      </c>
      <c r="N38" s="158">
        <f t="shared" si="12"/>
        <v>857.79731708341251</v>
      </c>
      <c r="O38" s="192">
        <f t="shared" si="12"/>
        <v>4.8620751311647421</v>
      </c>
      <c r="P38" s="193">
        <f t="shared" si="12"/>
        <v>463.35575999999998</v>
      </c>
      <c r="Q38" s="29">
        <f>Q37+Q35</f>
        <v>12.276962025834738</v>
      </c>
      <c r="R38" s="30">
        <f>R37+R35</f>
        <v>1169.9944810620502</v>
      </c>
      <c r="S38" s="31"/>
    </row>
    <row r="39" spans="2:27" x14ac:dyDescent="0.25">
      <c r="B39" s="8" t="s">
        <v>39</v>
      </c>
      <c r="C39" s="8"/>
      <c r="D39" s="8"/>
      <c r="E39" s="146" t="s">
        <v>40</v>
      </c>
      <c r="F39" s="144">
        <f>F35*4</f>
        <v>1544.5192</v>
      </c>
      <c r="G39" s="146" t="s">
        <v>40</v>
      </c>
      <c r="H39" s="170">
        <f>H35*4</f>
        <v>1544.5192</v>
      </c>
      <c r="I39" s="146" t="s">
        <v>40</v>
      </c>
      <c r="J39" s="144">
        <f>J35*4</f>
        <v>379.89649190973057</v>
      </c>
      <c r="K39" s="179" t="s">
        <v>40</v>
      </c>
      <c r="L39" s="144">
        <f>L35*4</f>
        <v>2479.4278983683116</v>
      </c>
      <c r="M39" s="160" t="s">
        <v>40</v>
      </c>
      <c r="N39" s="158">
        <f>N35*4</f>
        <v>2859.3243902780418</v>
      </c>
      <c r="O39" s="195" t="s">
        <v>40</v>
      </c>
      <c r="P39" s="193">
        <f>P35*4</f>
        <v>1544.5192</v>
      </c>
      <c r="Q39" s="33" t="s">
        <v>41</v>
      </c>
      <c r="R39" s="30">
        <f>R35*12</f>
        <v>11508.142436675906</v>
      </c>
      <c r="S39" s="34"/>
      <c r="T39" s="35"/>
    </row>
    <row r="40" spans="2:27" ht="15.75" thickBot="1" x14ac:dyDescent="0.3">
      <c r="B40" s="8" t="s">
        <v>42</v>
      </c>
      <c r="C40" s="8"/>
      <c r="D40" s="8"/>
      <c r="E40" s="147" t="s">
        <v>40</v>
      </c>
      <c r="F40" s="148">
        <f>F38*4</f>
        <v>1853.4230399999999</v>
      </c>
      <c r="G40" s="147" t="s">
        <v>40</v>
      </c>
      <c r="H40" s="171">
        <f>H38*4</f>
        <v>1853.4230399999999</v>
      </c>
      <c r="I40" s="147" t="s">
        <v>40</v>
      </c>
      <c r="J40" s="148">
        <f>J38*4</f>
        <v>455.87579029167671</v>
      </c>
      <c r="K40" s="171" t="s">
        <v>40</v>
      </c>
      <c r="L40" s="148">
        <f>L38*4</f>
        <v>2975.3134780419741</v>
      </c>
      <c r="M40" s="161" t="s">
        <v>40</v>
      </c>
      <c r="N40" s="162">
        <f>N38*4</f>
        <v>3431.18926833365</v>
      </c>
      <c r="O40" s="196" t="s">
        <v>40</v>
      </c>
      <c r="P40" s="197">
        <f>P38*4</f>
        <v>1853.4230399999999</v>
      </c>
      <c r="Q40" s="36" t="s">
        <v>41</v>
      </c>
      <c r="R40" s="37">
        <f>R38*12</f>
        <v>14039.933772744604</v>
      </c>
      <c r="S40" s="38"/>
      <c r="T40" s="39"/>
    </row>
    <row r="41" spans="2:27" ht="15.75" x14ac:dyDescent="0.25">
      <c r="B41" s="236"/>
      <c r="C41" s="236"/>
      <c r="D41" s="236"/>
      <c r="E41" s="236"/>
      <c r="F41" s="236"/>
      <c r="G41" s="57"/>
      <c r="H41" s="57"/>
      <c r="I41" s="57"/>
      <c r="J41" s="2"/>
      <c r="K41" s="57"/>
      <c r="L41" s="2"/>
      <c r="M41" s="57"/>
      <c r="N41" s="2"/>
      <c r="O41" s="57"/>
      <c r="P41" s="57"/>
      <c r="Q41" s="57"/>
      <c r="R41" s="2"/>
    </row>
    <row r="42" spans="2:27" ht="41.25" customHeight="1" x14ac:dyDescent="0.25">
      <c r="B42" s="216" t="s">
        <v>43</v>
      </c>
      <c r="C42" s="216"/>
      <c r="D42" s="216"/>
      <c r="E42" s="216"/>
      <c r="F42" s="216"/>
      <c r="G42" s="216"/>
      <c r="H42" s="216"/>
      <c r="I42" s="216"/>
      <c r="J42" s="216"/>
      <c r="K42" s="216"/>
      <c r="L42" s="216"/>
      <c r="M42" s="216"/>
      <c r="N42" s="216"/>
      <c r="O42" s="216"/>
      <c r="P42" s="216"/>
      <c r="Q42" s="216"/>
      <c r="R42" s="216"/>
      <c r="S42" s="216"/>
      <c r="T42" s="216"/>
    </row>
    <row r="43" spans="2:27" ht="15.75" x14ac:dyDescent="0.25">
      <c r="B43" s="86"/>
      <c r="C43" s="2"/>
      <c r="D43" s="2"/>
      <c r="E43" s="2"/>
      <c r="F43" s="2"/>
      <c r="G43" s="2"/>
      <c r="H43" s="2"/>
      <c r="I43" s="2"/>
      <c r="J43" s="2"/>
      <c r="K43" s="2"/>
      <c r="L43" s="2"/>
      <c r="M43" s="2"/>
      <c r="N43" s="2"/>
      <c r="O43" s="2"/>
      <c r="P43" s="2"/>
      <c r="Q43" s="2"/>
      <c r="R43" s="2"/>
    </row>
    <row r="44" spans="2:27" ht="15.75" x14ac:dyDescent="0.25">
      <c r="B44" s="2"/>
      <c r="C44" s="2"/>
      <c r="D44" s="2"/>
      <c r="E44" s="2"/>
      <c r="F44" s="2"/>
      <c r="G44" s="2"/>
      <c r="H44" s="2"/>
      <c r="I44" s="2"/>
      <c r="J44" s="2"/>
      <c r="K44" s="2"/>
      <c r="L44" s="2"/>
      <c r="M44" s="2"/>
      <c r="N44" s="2"/>
      <c r="O44" s="2"/>
      <c r="P44" s="2"/>
      <c r="Q44" s="2"/>
      <c r="R44" s="2"/>
    </row>
    <row r="45" spans="2:27" x14ac:dyDescent="0.25">
      <c r="B45" s="8" t="s">
        <v>44</v>
      </c>
      <c r="C45" s="8"/>
      <c r="D45" s="8"/>
      <c r="E45" s="8" t="s">
        <v>45</v>
      </c>
      <c r="G45" s="8"/>
      <c r="O45" s="8"/>
    </row>
    <row r="47" spans="2:27" x14ac:dyDescent="0.25">
      <c r="B47" s="54" t="s">
        <v>46</v>
      </c>
      <c r="C47" s="54"/>
      <c r="D47" s="54"/>
      <c r="E47" s="54" t="s">
        <v>46</v>
      </c>
      <c r="F47" s="54"/>
      <c r="G47" s="54"/>
      <c r="H47" s="54"/>
      <c r="I47" s="54"/>
      <c r="K47" s="54"/>
      <c r="M47" s="54"/>
      <c r="O47" s="54"/>
      <c r="P47" s="54"/>
      <c r="Q47" s="54"/>
    </row>
    <row r="48" spans="2:27" ht="15.75" x14ac:dyDescent="0.25">
      <c r="B48" s="2"/>
      <c r="C48" s="2"/>
      <c r="D48" s="2"/>
      <c r="E48" s="2"/>
      <c r="F48" s="2"/>
      <c r="G48" s="2"/>
      <c r="H48" s="2"/>
      <c r="I48" s="2"/>
      <c r="J48" s="2"/>
      <c r="K48" s="2"/>
      <c r="L48" s="2"/>
      <c r="M48" s="2"/>
      <c r="N48" s="2"/>
      <c r="O48" s="2"/>
      <c r="P48" s="2"/>
      <c r="Q48" s="2"/>
      <c r="R48" s="2"/>
    </row>
  </sheetData>
  <mergeCells count="24">
    <mergeCell ref="B42:T42"/>
    <mergeCell ref="T19:T23"/>
    <mergeCell ref="S29:S31"/>
    <mergeCell ref="T27:T32"/>
    <mergeCell ref="B35:D35"/>
    <mergeCell ref="B41:F41"/>
    <mergeCell ref="S19:S20"/>
    <mergeCell ref="C20:D20"/>
    <mergeCell ref="S21:S23"/>
    <mergeCell ref="C27:D27"/>
    <mergeCell ref="C32:D32"/>
    <mergeCell ref="Q17:R17"/>
    <mergeCell ref="E16:F16"/>
    <mergeCell ref="E17:F17"/>
    <mergeCell ref="A4:T4"/>
    <mergeCell ref="K17:L17"/>
    <mergeCell ref="I17:J17"/>
    <mergeCell ref="M17:N17"/>
    <mergeCell ref="G16:H16"/>
    <mergeCell ref="G17:H17"/>
    <mergeCell ref="Q16:R16"/>
    <mergeCell ref="O16:P16"/>
    <mergeCell ref="O17:P17"/>
    <mergeCell ref="I16:N16"/>
  </mergeCells>
  <pageMargins left="0.7" right="0.7" top="0.75" bottom="0.75" header="0.3" footer="0.3"/>
  <pageSetup paperSize="9" orientation="portrait" r:id="rId1"/>
  <ignoredErrors>
    <ignoredError sqref="J20:J32 L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2AC6-9851-40B5-8C86-36A57E3FCF1B}">
  <dimension ref="A1:P136"/>
  <sheetViews>
    <sheetView zoomScaleNormal="100" workbookViewId="0">
      <selection activeCell="L65" sqref="L65"/>
    </sheetView>
  </sheetViews>
  <sheetFormatPr defaultColWidth="9.140625" defaultRowHeight="15" x14ac:dyDescent="0.25"/>
  <cols>
    <col min="1" max="1" width="9.140625" style="75" customWidth="1"/>
    <col min="2" max="2" width="7.85546875" style="75" customWidth="1"/>
    <col min="3" max="3" width="14.7109375" style="75" customWidth="1"/>
    <col min="4" max="4" width="14.28515625" style="75" customWidth="1"/>
    <col min="5" max="7" width="14.7109375" style="75" customWidth="1"/>
    <col min="8" max="10" width="9.140625" style="75"/>
    <col min="11" max="11" width="11" style="75" customWidth="1"/>
    <col min="12" max="16384" width="9.140625" style="75"/>
  </cols>
  <sheetData>
    <row r="1" spans="1:16" x14ac:dyDescent="0.25">
      <c r="A1" s="70"/>
      <c r="B1" s="70"/>
      <c r="C1" s="70"/>
      <c r="D1" s="70"/>
      <c r="E1" s="70"/>
      <c r="F1" s="70"/>
      <c r="G1" s="71"/>
    </row>
    <row r="2" spans="1:16" x14ac:dyDescent="0.25">
      <c r="A2" s="70"/>
      <c r="B2" s="70"/>
      <c r="C2" s="70"/>
      <c r="D2" s="70"/>
      <c r="E2" s="70"/>
      <c r="F2" s="72"/>
      <c r="G2" s="73"/>
    </row>
    <row r="3" spans="1:16" x14ac:dyDescent="0.25">
      <c r="A3" s="93"/>
      <c r="B3" s="93"/>
      <c r="C3" s="93"/>
      <c r="D3" s="93"/>
      <c r="E3" s="93"/>
      <c r="F3" s="72"/>
      <c r="G3" s="73"/>
      <c r="H3" s="94"/>
      <c r="I3" s="94"/>
      <c r="J3" s="94"/>
      <c r="K3" s="95" t="s">
        <v>3</v>
      </c>
      <c r="L3" s="95" t="s">
        <v>53</v>
      </c>
      <c r="M3" s="96"/>
      <c r="N3" s="94"/>
    </row>
    <row r="4" spans="1:16" ht="18.75" x14ac:dyDescent="0.3">
      <c r="A4" s="93"/>
      <c r="B4" s="97" t="s">
        <v>54</v>
      </c>
      <c r="C4" s="93"/>
      <c r="D4" s="93"/>
      <c r="E4" s="72"/>
      <c r="F4" s="98" t="str">
        <f>'[1]Lisa 3'!D7</f>
        <v>Rahumäe tee 6, Tallinn</v>
      </c>
      <c r="G4" s="93"/>
      <c r="H4" s="94"/>
      <c r="I4" s="94"/>
      <c r="J4" s="94"/>
      <c r="K4" s="99" t="s">
        <v>55</v>
      </c>
      <c r="L4" s="100">
        <v>44.5</v>
      </c>
      <c r="M4" s="101">
        <f>L4/$L$5</f>
        <v>4.2991430696847615E-3</v>
      </c>
      <c r="N4" s="102"/>
      <c r="O4" s="83"/>
    </row>
    <row r="5" spans="1:16" x14ac:dyDescent="0.25">
      <c r="A5" s="93"/>
      <c r="B5" s="93"/>
      <c r="C5" s="93"/>
      <c r="D5" s="93"/>
      <c r="E5" s="93"/>
      <c r="F5" s="103"/>
      <c r="G5" s="93"/>
      <c r="H5" s="94"/>
      <c r="I5" s="94"/>
      <c r="J5" s="94"/>
      <c r="K5" s="117" t="s">
        <v>56</v>
      </c>
      <c r="L5" s="118">
        <v>10350.9</v>
      </c>
      <c r="M5" s="117"/>
      <c r="N5" s="104"/>
      <c r="O5" s="83"/>
    </row>
    <row r="6" spans="1:16" x14ac:dyDescent="0.25">
      <c r="A6" s="93"/>
      <c r="B6" s="105" t="s">
        <v>57</v>
      </c>
      <c r="C6" s="106"/>
      <c r="D6" s="107"/>
      <c r="E6" s="108">
        <v>44075</v>
      </c>
      <c r="F6" s="109"/>
      <c r="G6" s="93"/>
      <c r="H6" s="94"/>
      <c r="I6" s="94"/>
      <c r="J6" s="94"/>
      <c r="K6" s="94"/>
      <c r="L6" s="94"/>
      <c r="M6" s="120"/>
      <c r="N6" s="110"/>
      <c r="O6" s="79"/>
    </row>
    <row r="7" spans="1:16" x14ac:dyDescent="0.25">
      <c r="A7" s="93"/>
      <c r="B7" s="111" t="s">
        <v>58</v>
      </c>
      <c r="C7" s="72"/>
      <c r="D7" s="94"/>
      <c r="E7" s="112">
        <v>60</v>
      </c>
      <c r="F7" s="113" t="s">
        <v>59</v>
      </c>
      <c r="G7" s="93"/>
      <c r="H7" s="94"/>
      <c r="I7" s="94"/>
      <c r="J7" s="94"/>
      <c r="K7" s="94"/>
      <c r="L7" s="94"/>
      <c r="M7" s="120"/>
      <c r="N7" s="114"/>
      <c r="O7" s="81"/>
    </row>
    <row r="8" spans="1:16" x14ac:dyDescent="0.25">
      <c r="A8" s="93"/>
      <c r="B8" s="111" t="s">
        <v>60</v>
      </c>
      <c r="C8" s="72"/>
      <c r="D8" s="115">
        <f>E6-1</f>
        <v>44074</v>
      </c>
      <c r="E8" s="116">
        <v>1820559.3799999836</v>
      </c>
      <c r="F8" s="113" t="s">
        <v>61</v>
      </c>
      <c r="G8" s="93"/>
      <c r="H8" s="94"/>
      <c r="I8" s="94"/>
      <c r="J8" s="94"/>
      <c r="K8" s="122"/>
      <c r="L8" s="122"/>
      <c r="M8" s="114"/>
      <c r="N8" s="114"/>
      <c r="O8" s="81"/>
    </row>
    <row r="9" spans="1:16" x14ac:dyDescent="0.25">
      <c r="A9" s="93"/>
      <c r="B9" s="111" t="s">
        <v>60</v>
      </c>
      <c r="C9" s="72"/>
      <c r="D9" s="115">
        <f>EDATE(D8,E7)</f>
        <v>45900</v>
      </c>
      <c r="E9" s="116">
        <v>1037590.5799999834</v>
      </c>
      <c r="F9" s="113" t="s">
        <v>61</v>
      </c>
      <c r="G9" s="93"/>
      <c r="H9" s="94"/>
      <c r="I9" s="94"/>
      <c r="J9" s="94"/>
      <c r="K9" s="122"/>
      <c r="L9" s="122"/>
      <c r="M9" s="114"/>
      <c r="N9" s="114"/>
      <c r="O9" s="81"/>
    </row>
    <row r="10" spans="1:16" x14ac:dyDescent="0.25">
      <c r="A10" s="93"/>
      <c r="B10" s="111" t="s">
        <v>62</v>
      </c>
      <c r="C10" s="72"/>
      <c r="D10" s="94"/>
      <c r="E10" s="119">
        <f>M4</f>
        <v>4.2991430696847615E-3</v>
      </c>
      <c r="F10" s="113"/>
      <c r="G10" s="93"/>
      <c r="H10" s="94"/>
      <c r="I10" s="94"/>
      <c r="J10" s="94"/>
      <c r="K10" s="122"/>
      <c r="L10" s="122"/>
      <c r="M10" s="114"/>
      <c r="N10" s="120"/>
      <c r="O10" s="82"/>
    </row>
    <row r="11" spans="1:16" x14ac:dyDescent="0.25">
      <c r="A11" s="93"/>
      <c r="B11" s="111" t="s">
        <v>63</v>
      </c>
      <c r="C11" s="72"/>
      <c r="D11" s="94"/>
      <c r="E11" s="121">
        <f>ROUND(E8*E10,2)</f>
        <v>7826.85</v>
      </c>
      <c r="F11" s="113" t="s">
        <v>61</v>
      </c>
      <c r="G11" s="93"/>
      <c r="H11" s="94"/>
      <c r="I11" s="94"/>
      <c r="J11" s="94"/>
      <c r="K11" s="122"/>
      <c r="L11" s="122"/>
      <c r="M11" s="114"/>
      <c r="N11" s="120"/>
      <c r="O11" s="82"/>
    </row>
    <row r="12" spans="1:16" x14ac:dyDescent="0.25">
      <c r="A12" s="93"/>
      <c r="B12" s="111" t="s">
        <v>64</v>
      </c>
      <c r="C12" s="72"/>
      <c r="D12" s="94"/>
      <c r="E12" s="121">
        <f>ROUND(E9*E10,2)</f>
        <v>4460.75</v>
      </c>
      <c r="F12" s="113" t="s">
        <v>61</v>
      </c>
      <c r="G12" s="93"/>
      <c r="H12" s="94"/>
      <c r="I12" s="94"/>
      <c r="J12" s="94"/>
      <c r="K12" s="122"/>
      <c r="L12" s="122"/>
      <c r="M12" s="114"/>
      <c r="N12" s="114"/>
      <c r="O12" s="81"/>
      <c r="P12" s="82"/>
    </row>
    <row r="13" spans="1:16" x14ac:dyDescent="0.25">
      <c r="A13" s="93"/>
      <c r="B13" s="123" t="s">
        <v>65</v>
      </c>
      <c r="C13" s="124"/>
      <c r="D13" s="125"/>
      <c r="E13" s="198">
        <v>0.03</v>
      </c>
      <c r="F13" s="126"/>
      <c r="G13" s="93"/>
      <c r="H13" s="94"/>
      <c r="I13" s="94"/>
      <c r="J13" s="94"/>
      <c r="K13" s="122"/>
      <c r="L13" s="122"/>
      <c r="M13" s="114"/>
      <c r="N13" s="114"/>
      <c r="O13" s="81"/>
      <c r="P13" s="82"/>
    </row>
    <row r="14" spans="1:16" x14ac:dyDescent="0.25">
      <c r="A14" s="93"/>
      <c r="B14" s="112"/>
      <c r="C14" s="72"/>
      <c r="D14" s="94"/>
      <c r="E14" s="127"/>
      <c r="F14" s="112"/>
      <c r="G14" s="93"/>
      <c r="H14" s="94"/>
      <c r="I14" s="94"/>
      <c r="J14" s="94"/>
      <c r="K14" s="122"/>
      <c r="L14" s="122"/>
      <c r="M14" s="114"/>
      <c r="N14" s="114"/>
      <c r="O14" s="81"/>
      <c r="P14" s="82"/>
    </row>
    <row r="15" spans="1:16" x14ac:dyDescent="0.25">
      <c r="A15" s="94"/>
      <c r="B15" s="94"/>
      <c r="C15" s="94"/>
      <c r="D15" s="94"/>
      <c r="E15" s="94"/>
      <c r="F15" s="94"/>
      <c r="G15" s="94"/>
      <c r="H15" s="94"/>
      <c r="I15" s="94"/>
      <c r="J15" s="94"/>
      <c r="K15" s="122"/>
      <c r="L15" s="122"/>
      <c r="M15" s="114"/>
      <c r="N15" s="114"/>
      <c r="O15" s="81"/>
      <c r="P15" s="82"/>
    </row>
    <row r="16" spans="1:16" ht="15.75" thickBot="1" x14ac:dyDescent="0.3">
      <c r="A16" s="128" t="s">
        <v>66</v>
      </c>
      <c r="B16" s="128" t="s">
        <v>67</v>
      </c>
      <c r="C16" s="128" t="s">
        <v>68</v>
      </c>
      <c r="D16" s="128" t="s">
        <v>69</v>
      </c>
      <c r="E16" s="128" t="s">
        <v>70</v>
      </c>
      <c r="F16" s="128" t="s">
        <v>71</v>
      </c>
      <c r="G16" s="128" t="s">
        <v>72</v>
      </c>
      <c r="H16" s="94"/>
      <c r="I16" s="94"/>
      <c r="J16" s="94"/>
      <c r="K16" s="80"/>
      <c r="L16" s="80"/>
      <c r="M16" s="81"/>
      <c r="N16" s="114"/>
      <c r="O16" s="81"/>
      <c r="P16" s="82"/>
    </row>
    <row r="17" spans="1:16" x14ac:dyDescent="0.25">
      <c r="A17" s="129">
        <f>E6</f>
        <v>44075</v>
      </c>
      <c r="B17" s="72">
        <v>1</v>
      </c>
      <c r="C17" s="103">
        <f>E11</f>
        <v>7826.85</v>
      </c>
      <c r="D17" s="130">
        <f>ROUND(IPMT($E$13/12,B17,$E$7,-$E$11,$E$12,0),2)</f>
        <v>19.57</v>
      </c>
      <c r="E17" s="130">
        <f>ROUND(PPMT($E$13/12,B17,$E$7,-$E$11,$E$12,0),2)</f>
        <v>52.07</v>
      </c>
      <c r="F17" s="130">
        <f>ROUND(PMT($E$13/12,E7,-E11,E12),2)</f>
        <v>71.64</v>
      </c>
      <c r="G17" s="130">
        <f t="shared" ref="G17:G76" si="0">C17-E17</f>
        <v>7774.7800000000007</v>
      </c>
      <c r="H17" s="94"/>
      <c r="I17" s="94"/>
      <c r="J17" s="94"/>
      <c r="K17" s="80"/>
      <c r="L17" s="80"/>
      <c r="M17" s="81"/>
      <c r="N17" s="114"/>
      <c r="O17" s="81"/>
      <c r="P17" s="82"/>
    </row>
    <row r="18" spans="1:16" x14ac:dyDescent="0.25">
      <c r="A18" s="129">
        <f t="shared" ref="A18:A76" si="1">EDATE(A17,1)</f>
        <v>44105</v>
      </c>
      <c r="B18" s="72">
        <v>2</v>
      </c>
      <c r="C18" s="103">
        <f t="shared" ref="C18:C76" si="2">G17</f>
        <v>7774.7800000000007</v>
      </c>
      <c r="D18" s="130">
        <f t="shared" ref="D18:D76" si="3">ROUND(C18*$E$13/12,2)</f>
        <v>19.440000000000001</v>
      </c>
      <c r="E18" s="130">
        <f t="shared" ref="E18:E76" si="4">F18-D18</f>
        <v>52.2</v>
      </c>
      <c r="F18" s="130">
        <f t="shared" ref="F18:F76" si="5">F17</f>
        <v>71.64</v>
      </c>
      <c r="G18" s="130">
        <f t="shared" si="0"/>
        <v>7722.5800000000008</v>
      </c>
      <c r="H18" s="94"/>
      <c r="I18" s="94"/>
      <c r="J18" s="94"/>
      <c r="K18" s="80"/>
      <c r="L18" s="80"/>
      <c r="M18" s="81"/>
      <c r="N18" s="114"/>
      <c r="O18" s="81"/>
      <c r="P18" s="82"/>
    </row>
    <row r="19" spans="1:16" x14ac:dyDescent="0.25">
      <c r="A19" s="129">
        <f t="shared" si="1"/>
        <v>44136</v>
      </c>
      <c r="B19" s="72">
        <v>3</v>
      </c>
      <c r="C19" s="103">
        <f t="shared" si="2"/>
        <v>7722.5800000000008</v>
      </c>
      <c r="D19" s="130">
        <f t="shared" si="3"/>
        <v>19.309999999999999</v>
      </c>
      <c r="E19" s="130">
        <f t="shared" si="4"/>
        <v>52.33</v>
      </c>
      <c r="F19" s="130">
        <f t="shared" si="5"/>
        <v>71.64</v>
      </c>
      <c r="G19" s="130">
        <f t="shared" si="0"/>
        <v>7670.2500000000009</v>
      </c>
      <c r="H19" s="94"/>
      <c r="I19" s="94"/>
      <c r="J19" s="94"/>
      <c r="K19" s="80"/>
      <c r="L19" s="80"/>
      <c r="M19" s="81"/>
      <c r="N19" s="114"/>
      <c r="O19" s="81"/>
      <c r="P19" s="82"/>
    </row>
    <row r="20" spans="1:16" x14ac:dyDescent="0.25">
      <c r="A20" s="76">
        <f t="shared" si="1"/>
        <v>44166</v>
      </c>
      <c r="B20" s="77">
        <v>4</v>
      </c>
      <c r="C20" s="74">
        <f t="shared" si="2"/>
        <v>7670.2500000000009</v>
      </c>
      <c r="D20" s="78">
        <f t="shared" si="3"/>
        <v>19.18</v>
      </c>
      <c r="E20" s="78">
        <f t="shared" si="4"/>
        <v>52.46</v>
      </c>
      <c r="F20" s="78">
        <f t="shared" si="5"/>
        <v>71.64</v>
      </c>
      <c r="G20" s="78">
        <f t="shared" si="0"/>
        <v>7617.7900000000009</v>
      </c>
      <c r="K20" s="80"/>
      <c r="L20" s="80"/>
      <c r="M20" s="81"/>
      <c r="N20" s="81"/>
      <c r="O20" s="81"/>
      <c r="P20" s="82"/>
    </row>
    <row r="21" spans="1:16" x14ac:dyDescent="0.25">
      <c r="A21" s="76">
        <f t="shared" si="1"/>
        <v>44197</v>
      </c>
      <c r="B21" s="77">
        <v>5</v>
      </c>
      <c r="C21" s="74">
        <f t="shared" si="2"/>
        <v>7617.7900000000009</v>
      </c>
      <c r="D21" s="78">
        <f t="shared" si="3"/>
        <v>19.04</v>
      </c>
      <c r="E21" s="78">
        <f t="shared" si="4"/>
        <v>52.6</v>
      </c>
      <c r="F21" s="78">
        <f t="shared" si="5"/>
        <v>71.64</v>
      </c>
      <c r="G21" s="78">
        <f t="shared" si="0"/>
        <v>7565.1900000000005</v>
      </c>
      <c r="K21" s="80"/>
      <c r="L21" s="80"/>
      <c r="M21" s="81"/>
      <c r="N21" s="81"/>
      <c r="O21" s="81"/>
      <c r="P21" s="82"/>
    </row>
    <row r="22" spans="1:16" x14ac:dyDescent="0.25">
      <c r="A22" s="76">
        <f t="shared" si="1"/>
        <v>44228</v>
      </c>
      <c r="B22" s="77">
        <v>6</v>
      </c>
      <c r="C22" s="74">
        <f t="shared" si="2"/>
        <v>7565.1900000000005</v>
      </c>
      <c r="D22" s="78">
        <f t="shared" si="3"/>
        <v>18.91</v>
      </c>
      <c r="E22" s="78">
        <f t="shared" si="4"/>
        <v>52.730000000000004</v>
      </c>
      <c r="F22" s="78">
        <f t="shared" si="5"/>
        <v>71.64</v>
      </c>
      <c r="G22" s="78">
        <f t="shared" si="0"/>
        <v>7512.4600000000009</v>
      </c>
      <c r="K22" s="80"/>
      <c r="L22" s="80"/>
      <c r="M22" s="81"/>
      <c r="N22" s="81"/>
      <c r="O22" s="81"/>
      <c r="P22" s="82"/>
    </row>
    <row r="23" spans="1:16" x14ac:dyDescent="0.25">
      <c r="A23" s="76">
        <f t="shared" si="1"/>
        <v>44256</v>
      </c>
      <c r="B23" s="77">
        <v>7</v>
      </c>
      <c r="C23" s="74">
        <f t="shared" si="2"/>
        <v>7512.4600000000009</v>
      </c>
      <c r="D23" s="78">
        <f t="shared" si="3"/>
        <v>18.78</v>
      </c>
      <c r="E23" s="78">
        <f t="shared" si="4"/>
        <v>52.86</v>
      </c>
      <c r="F23" s="78">
        <f t="shared" si="5"/>
        <v>71.64</v>
      </c>
      <c r="G23" s="78">
        <f t="shared" si="0"/>
        <v>7459.6000000000013</v>
      </c>
      <c r="N23" s="81"/>
      <c r="O23" s="81"/>
      <c r="P23" s="82"/>
    </row>
    <row r="24" spans="1:16" x14ac:dyDescent="0.25">
      <c r="A24" s="76">
        <f t="shared" si="1"/>
        <v>44287</v>
      </c>
      <c r="B24" s="77">
        <v>8</v>
      </c>
      <c r="C24" s="74">
        <f t="shared" si="2"/>
        <v>7459.6000000000013</v>
      </c>
      <c r="D24" s="78">
        <f t="shared" si="3"/>
        <v>18.649999999999999</v>
      </c>
      <c r="E24" s="78">
        <f t="shared" si="4"/>
        <v>52.99</v>
      </c>
      <c r="F24" s="78">
        <f t="shared" si="5"/>
        <v>71.64</v>
      </c>
      <c r="G24" s="78">
        <f t="shared" si="0"/>
        <v>7406.6100000000015</v>
      </c>
      <c r="N24" s="81"/>
      <c r="O24" s="81"/>
      <c r="P24" s="82"/>
    </row>
    <row r="25" spans="1:16" x14ac:dyDescent="0.25">
      <c r="A25" s="76">
        <f t="shared" si="1"/>
        <v>44317</v>
      </c>
      <c r="B25" s="77">
        <v>9</v>
      </c>
      <c r="C25" s="74">
        <f t="shared" si="2"/>
        <v>7406.6100000000015</v>
      </c>
      <c r="D25" s="78">
        <f t="shared" si="3"/>
        <v>18.52</v>
      </c>
      <c r="E25" s="78">
        <f t="shared" si="4"/>
        <v>53.120000000000005</v>
      </c>
      <c r="F25" s="78">
        <f t="shared" si="5"/>
        <v>71.64</v>
      </c>
      <c r="G25" s="78">
        <f t="shared" si="0"/>
        <v>7353.4900000000016</v>
      </c>
      <c r="N25" s="81"/>
      <c r="O25" s="81"/>
      <c r="P25" s="82"/>
    </row>
    <row r="26" spans="1:16" x14ac:dyDescent="0.25">
      <c r="A26" s="76">
        <f t="shared" si="1"/>
        <v>44348</v>
      </c>
      <c r="B26" s="77">
        <v>10</v>
      </c>
      <c r="C26" s="74">
        <f t="shared" si="2"/>
        <v>7353.4900000000016</v>
      </c>
      <c r="D26" s="78">
        <f t="shared" si="3"/>
        <v>18.38</v>
      </c>
      <c r="E26" s="78">
        <f t="shared" si="4"/>
        <v>53.260000000000005</v>
      </c>
      <c r="F26" s="78">
        <f t="shared" si="5"/>
        <v>71.64</v>
      </c>
      <c r="G26" s="78">
        <f t="shared" si="0"/>
        <v>7300.2300000000014</v>
      </c>
      <c r="N26" s="81"/>
      <c r="O26" s="81"/>
      <c r="P26" s="82"/>
    </row>
    <row r="27" spans="1:16" x14ac:dyDescent="0.25">
      <c r="A27" s="76">
        <f t="shared" si="1"/>
        <v>44378</v>
      </c>
      <c r="B27" s="77">
        <v>11</v>
      </c>
      <c r="C27" s="74">
        <f t="shared" si="2"/>
        <v>7300.2300000000014</v>
      </c>
      <c r="D27" s="78">
        <f t="shared" si="3"/>
        <v>18.25</v>
      </c>
      <c r="E27" s="78">
        <f t="shared" si="4"/>
        <v>53.39</v>
      </c>
      <c r="F27" s="78">
        <f t="shared" si="5"/>
        <v>71.64</v>
      </c>
      <c r="G27" s="78">
        <f t="shared" si="0"/>
        <v>7246.8400000000011</v>
      </c>
    </row>
    <row r="28" spans="1:16" x14ac:dyDescent="0.25">
      <c r="A28" s="76">
        <f t="shared" si="1"/>
        <v>44409</v>
      </c>
      <c r="B28" s="77">
        <v>12</v>
      </c>
      <c r="C28" s="74">
        <f t="shared" si="2"/>
        <v>7246.8400000000011</v>
      </c>
      <c r="D28" s="78">
        <f t="shared" si="3"/>
        <v>18.12</v>
      </c>
      <c r="E28" s="78">
        <f t="shared" si="4"/>
        <v>53.519999999999996</v>
      </c>
      <c r="F28" s="78">
        <f t="shared" si="5"/>
        <v>71.64</v>
      </c>
      <c r="G28" s="78">
        <f t="shared" si="0"/>
        <v>7193.3200000000006</v>
      </c>
    </row>
    <row r="29" spans="1:16" x14ac:dyDescent="0.25">
      <c r="A29" s="76">
        <f t="shared" si="1"/>
        <v>44440</v>
      </c>
      <c r="B29" s="77">
        <v>13</v>
      </c>
      <c r="C29" s="74">
        <f t="shared" si="2"/>
        <v>7193.3200000000006</v>
      </c>
      <c r="D29" s="78">
        <f t="shared" si="3"/>
        <v>17.98</v>
      </c>
      <c r="E29" s="78">
        <f t="shared" si="4"/>
        <v>53.66</v>
      </c>
      <c r="F29" s="78">
        <f t="shared" si="5"/>
        <v>71.64</v>
      </c>
      <c r="G29" s="78">
        <f t="shared" si="0"/>
        <v>7139.6600000000008</v>
      </c>
    </row>
    <row r="30" spans="1:16" x14ac:dyDescent="0.25">
      <c r="A30" s="76">
        <f t="shared" si="1"/>
        <v>44470</v>
      </c>
      <c r="B30" s="77">
        <v>14</v>
      </c>
      <c r="C30" s="74">
        <f t="shared" si="2"/>
        <v>7139.6600000000008</v>
      </c>
      <c r="D30" s="78">
        <f t="shared" si="3"/>
        <v>17.850000000000001</v>
      </c>
      <c r="E30" s="78">
        <f t="shared" si="4"/>
        <v>53.79</v>
      </c>
      <c r="F30" s="78">
        <f t="shared" si="5"/>
        <v>71.64</v>
      </c>
      <c r="G30" s="78">
        <f t="shared" si="0"/>
        <v>7085.8700000000008</v>
      </c>
    </row>
    <row r="31" spans="1:16" x14ac:dyDescent="0.25">
      <c r="A31" s="76">
        <f t="shared" si="1"/>
        <v>44501</v>
      </c>
      <c r="B31" s="77">
        <v>15</v>
      </c>
      <c r="C31" s="74">
        <f t="shared" si="2"/>
        <v>7085.8700000000008</v>
      </c>
      <c r="D31" s="78">
        <f t="shared" si="3"/>
        <v>17.71</v>
      </c>
      <c r="E31" s="78">
        <f t="shared" si="4"/>
        <v>53.93</v>
      </c>
      <c r="F31" s="78">
        <f t="shared" si="5"/>
        <v>71.64</v>
      </c>
      <c r="G31" s="78">
        <f t="shared" si="0"/>
        <v>7031.9400000000005</v>
      </c>
    </row>
    <row r="32" spans="1:16" x14ac:dyDescent="0.25">
      <c r="A32" s="76">
        <f t="shared" si="1"/>
        <v>44531</v>
      </c>
      <c r="B32" s="77">
        <v>16</v>
      </c>
      <c r="C32" s="74">
        <f t="shared" si="2"/>
        <v>7031.9400000000005</v>
      </c>
      <c r="D32" s="78">
        <f t="shared" si="3"/>
        <v>17.579999999999998</v>
      </c>
      <c r="E32" s="78">
        <f t="shared" si="4"/>
        <v>54.06</v>
      </c>
      <c r="F32" s="78">
        <f t="shared" si="5"/>
        <v>71.64</v>
      </c>
      <c r="G32" s="78">
        <f t="shared" si="0"/>
        <v>6977.88</v>
      </c>
    </row>
    <row r="33" spans="1:13" x14ac:dyDescent="0.25">
      <c r="A33" s="76">
        <f t="shared" si="1"/>
        <v>44562</v>
      </c>
      <c r="B33" s="77">
        <v>17</v>
      </c>
      <c r="C33" s="74">
        <f t="shared" si="2"/>
        <v>6977.88</v>
      </c>
      <c r="D33" s="78">
        <f t="shared" si="3"/>
        <v>17.440000000000001</v>
      </c>
      <c r="E33" s="78">
        <f t="shared" si="4"/>
        <v>54.2</v>
      </c>
      <c r="F33" s="78">
        <f t="shared" si="5"/>
        <v>71.64</v>
      </c>
      <c r="G33" s="78">
        <f t="shared" si="0"/>
        <v>6923.68</v>
      </c>
    </row>
    <row r="34" spans="1:13" x14ac:dyDescent="0.25">
      <c r="A34" s="76">
        <f t="shared" si="1"/>
        <v>44593</v>
      </c>
      <c r="B34" s="77">
        <v>18</v>
      </c>
      <c r="C34" s="74">
        <f t="shared" si="2"/>
        <v>6923.68</v>
      </c>
      <c r="D34" s="78">
        <f t="shared" si="3"/>
        <v>17.309999999999999</v>
      </c>
      <c r="E34" s="78">
        <f t="shared" si="4"/>
        <v>54.33</v>
      </c>
      <c r="F34" s="78">
        <f t="shared" si="5"/>
        <v>71.64</v>
      </c>
      <c r="G34" s="78">
        <f t="shared" si="0"/>
        <v>6869.35</v>
      </c>
    </row>
    <row r="35" spans="1:13" x14ac:dyDescent="0.25">
      <c r="A35" s="76">
        <f t="shared" si="1"/>
        <v>44621</v>
      </c>
      <c r="B35" s="77">
        <v>19</v>
      </c>
      <c r="C35" s="74">
        <f t="shared" si="2"/>
        <v>6869.35</v>
      </c>
      <c r="D35" s="78">
        <f t="shared" si="3"/>
        <v>17.170000000000002</v>
      </c>
      <c r="E35" s="78">
        <f t="shared" si="4"/>
        <v>54.47</v>
      </c>
      <c r="F35" s="78">
        <f t="shared" si="5"/>
        <v>71.64</v>
      </c>
      <c r="G35" s="78">
        <f t="shared" si="0"/>
        <v>6814.88</v>
      </c>
    </row>
    <row r="36" spans="1:13" x14ac:dyDescent="0.25">
      <c r="A36" s="76">
        <f t="shared" si="1"/>
        <v>44652</v>
      </c>
      <c r="B36" s="77">
        <v>20</v>
      </c>
      <c r="C36" s="74">
        <f t="shared" si="2"/>
        <v>6814.88</v>
      </c>
      <c r="D36" s="78">
        <f t="shared" si="3"/>
        <v>17.04</v>
      </c>
      <c r="E36" s="78">
        <f t="shared" si="4"/>
        <v>54.6</v>
      </c>
      <c r="F36" s="78">
        <f t="shared" si="5"/>
        <v>71.64</v>
      </c>
      <c r="G36" s="78">
        <f t="shared" si="0"/>
        <v>6760.28</v>
      </c>
    </row>
    <row r="37" spans="1:13" x14ac:dyDescent="0.25">
      <c r="A37" s="76">
        <f t="shared" si="1"/>
        <v>44682</v>
      </c>
      <c r="B37" s="77">
        <v>21</v>
      </c>
      <c r="C37" s="74">
        <f t="shared" si="2"/>
        <v>6760.28</v>
      </c>
      <c r="D37" s="78">
        <f t="shared" si="3"/>
        <v>16.899999999999999</v>
      </c>
      <c r="E37" s="78">
        <f t="shared" si="4"/>
        <v>54.74</v>
      </c>
      <c r="F37" s="78">
        <f t="shared" si="5"/>
        <v>71.64</v>
      </c>
      <c r="G37" s="78">
        <f t="shared" si="0"/>
        <v>6705.54</v>
      </c>
    </row>
    <row r="38" spans="1:13" x14ac:dyDescent="0.25">
      <c r="A38" s="76">
        <f t="shared" si="1"/>
        <v>44713</v>
      </c>
      <c r="B38" s="77">
        <v>22</v>
      </c>
      <c r="C38" s="74">
        <f t="shared" si="2"/>
        <v>6705.54</v>
      </c>
      <c r="D38" s="78">
        <f t="shared" si="3"/>
        <v>16.760000000000002</v>
      </c>
      <c r="E38" s="78">
        <f t="shared" si="4"/>
        <v>54.879999999999995</v>
      </c>
      <c r="F38" s="78">
        <f t="shared" si="5"/>
        <v>71.64</v>
      </c>
      <c r="G38" s="78">
        <f t="shared" si="0"/>
        <v>6650.66</v>
      </c>
    </row>
    <row r="39" spans="1:13" x14ac:dyDescent="0.25">
      <c r="A39" s="76">
        <f t="shared" si="1"/>
        <v>44743</v>
      </c>
      <c r="B39" s="77">
        <v>23</v>
      </c>
      <c r="C39" s="74">
        <f t="shared" si="2"/>
        <v>6650.66</v>
      </c>
      <c r="D39" s="78">
        <f t="shared" si="3"/>
        <v>16.63</v>
      </c>
      <c r="E39" s="78">
        <f t="shared" si="4"/>
        <v>55.010000000000005</v>
      </c>
      <c r="F39" s="78">
        <f t="shared" si="5"/>
        <v>71.64</v>
      </c>
      <c r="G39" s="78">
        <f t="shared" si="0"/>
        <v>6595.65</v>
      </c>
    </row>
    <row r="40" spans="1:13" x14ac:dyDescent="0.25">
      <c r="A40" s="76">
        <f t="shared" si="1"/>
        <v>44774</v>
      </c>
      <c r="B40" s="77">
        <v>24</v>
      </c>
      <c r="C40" s="74">
        <f t="shared" si="2"/>
        <v>6595.65</v>
      </c>
      <c r="D40" s="78">
        <f t="shared" si="3"/>
        <v>16.489999999999998</v>
      </c>
      <c r="E40" s="78">
        <f t="shared" si="4"/>
        <v>55.150000000000006</v>
      </c>
      <c r="F40" s="78">
        <f t="shared" si="5"/>
        <v>71.64</v>
      </c>
      <c r="G40" s="78">
        <f t="shared" si="0"/>
        <v>6540.5</v>
      </c>
    </row>
    <row r="41" spans="1:13" x14ac:dyDescent="0.25">
      <c r="A41" s="76">
        <f t="shared" si="1"/>
        <v>44805</v>
      </c>
      <c r="B41" s="77">
        <v>25</v>
      </c>
      <c r="C41" s="74">
        <f t="shared" si="2"/>
        <v>6540.5</v>
      </c>
      <c r="D41" s="78">
        <f t="shared" si="3"/>
        <v>16.350000000000001</v>
      </c>
      <c r="E41" s="78">
        <f t="shared" si="4"/>
        <v>55.29</v>
      </c>
      <c r="F41" s="78">
        <f t="shared" si="5"/>
        <v>71.64</v>
      </c>
      <c r="G41" s="78">
        <f t="shared" si="0"/>
        <v>6485.21</v>
      </c>
    </row>
    <row r="42" spans="1:13" x14ac:dyDescent="0.25">
      <c r="A42" s="76">
        <f t="shared" si="1"/>
        <v>44835</v>
      </c>
      <c r="B42" s="77">
        <v>26</v>
      </c>
      <c r="C42" s="74">
        <f t="shared" si="2"/>
        <v>6485.21</v>
      </c>
      <c r="D42" s="78">
        <f t="shared" si="3"/>
        <v>16.21</v>
      </c>
      <c r="E42" s="78">
        <f t="shared" si="4"/>
        <v>55.43</v>
      </c>
      <c r="F42" s="78">
        <f t="shared" si="5"/>
        <v>71.64</v>
      </c>
      <c r="G42" s="78">
        <f t="shared" si="0"/>
        <v>6429.78</v>
      </c>
    </row>
    <row r="43" spans="1:13" x14ac:dyDescent="0.25">
      <c r="A43" s="76">
        <f t="shared" si="1"/>
        <v>44866</v>
      </c>
      <c r="B43" s="77">
        <v>27</v>
      </c>
      <c r="C43" s="74">
        <f t="shared" si="2"/>
        <v>6429.78</v>
      </c>
      <c r="D43" s="78">
        <f t="shared" si="3"/>
        <v>16.07</v>
      </c>
      <c r="E43" s="78">
        <f t="shared" si="4"/>
        <v>55.57</v>
      </c>
      <c r="F43" s="78">
        <f t="shared" si="5"/>
        <v>71.64</v>
      </c>
      <c r="G43" s="78">
        <f t="shared" si="0"/>
        <v>6374.21</v>
      </c>
    </row>
    <row r="44" spans="1:13" x14ac:dyDescent="0.25">
      <c r="A44" s="76">
        <f t="shared" si="1"/>
        <v>44896</v>
      </c>
      <c r="B44" s="77">
        <v>28</v>
      </c>
      <c r="C44" s="74">
        <f t="shared" si="2"/>
        <v>6374.21</v>
      </c>
      <c r="D44" s="78">
        <f t="shared" si="3"/>
        <v>15.94</v>
      </c>
      <c r="E44" s="78">
        <f t="shared" si="4"/>
        <v>55.7</v>
      </c>
      <c r="F44" s="78">
        <f t="shared" si="5"/>
        <v>71.64</v>
      </c>
      <c r="G44" s="78">
        <f t="shared" si="0"/>
        <v>6318.51</v>
      </c>
    </row>
    <row r="45" spans="1:13" x14ac:dyDescent="0.25">
      <c r="A45" s="76">
        <f t="shared" si="1"/>
        <v>44927</v>
      </c>
      <c r="B45" s="77">
        <v>29</v>
      </c>
      <c r="C45" s="74">
        <f t="shared" si="2"/>
        <v>6318.51</v>
      </c>
      <c r="D45" s="78">
        <f t="shared" si="3"/>
        <v>15.8</v>
      </c>
      <c r="E45" s="78">
        <f t="shared" si="4"/>
        <v>55.84</v>
      </c>
      <c r="F45" s="78">
        <f t="shared" si="5"/>
        <v>71.64</v>
      </c>
      <c r="G45" s="78">
        <f t="shared" si="0"/>
        <v>6262.67</v>
      </c>
      <c r="M45"/>
    </row>
    <row r="46" spans="1:13" x14ac:dyDescent="0.25">
      <c r="A46" s="76">
        <f t="shared" si="1"/>
        <v>44958</v>
      </c>
      <c r="B46" s="77">
        <v>30</v>
      </c>
      <c r="C46" s="74">
        <f t="shared" si="2"/>
        <v>6262.67</v>
      </c>
      <c r="D46" s="78">
        <f t="shared" si="3"/>
        <v>15.66</v>
      </c>
      <c r="E46" s="78">
        <f t="shared" si="4"/>
        <v>55.980000000000004</v>
      </c>
      <c r="F46" s="78">
        <f t="shared" si="5"/>
        <v>71.64</v>
      </c>
      <c r="G46" s="78">
        <f t="shared" si="0"/>
        <v>6206.6900000000005</v>
      </c>
    </row>
    <row r="47" spans="1:13" x14ac:dyDescent="0.25">
      <c r="A47" s="76">
        <f t="shared" si="1"/>
        <v>44986</v>
      </c>
      <c r="B47" s="77">
        <v>31</v>
      </c>
      <c r="C47" s="74">
        <f t="shared" si="2"/>
        <v>6206.6900000000005</v>
      </c>
      <c r="D47" s="78">
        <f t="shared" si="3"/>
        <v>15.52</v>
      </c>
      <c r="E47" s="78">
        <f t="shared" si="4"/>
        <v>56.120000000000005</v>
      </c>
      <c r="F47" s="78">
        <f t="shared" si="5"/>
        <v>71.64</v>
      </c>
      <c r="G47" s="78">
        <f t="shared" si="0"/>
        <v>6150.5700000000006</v>
      </c>
    </row>
    <row r="48" spans="1:13" x14ac:dyDescent="0.25">
      <c r="A48" s="76">
        <f t="shared" si="1"/>
        <v>45017</v>
      </c>
      <c r="B48" s="77">
        <v>32</v>
      </c>
      <c r="C48" s="74">
        <f t="shared" si="2"/>
        <v>6150.5700000000006</v>
      </c>
      <c r="D48" s="78">
        <f t="shared" si="3"/>
        <v>15.38</v>
      </c>
      <c r="E48" s="78">
        <f t="shared" si="4"/>
        <v>56.26</v>
      </c>
      <c r="F48" s="78">
        <f t="shared" si="5"/>
        <v>71.64</v>
      </c>
      <c r="G48" s="78">
        <f t="shared" si="0"/>
        <v>6094.31</v>
      </c>
    </row>
    <row r="49" spans="1:7" x14ac:dyDescent="0.25">
      <c r="A49" s="76">
        <f t="shared" si="1"/>
        <v>45047</v>
      </c>
      <c r="B49" s="77">
        <v>33</v>
      </c>
      <c r="C49" s="74">
        <f t="shared" si="2"/>
        <v>6094.31</v>
      </c>
      <c r="D49" s="78">
        <f t="shared" si="3"/>
        <v>15.24</v>
      </c>
      <c r="E49" s="78">
        <f t="shared" si="4"/>
        <v>56.4</v>
      </c>
      <c r="F49" s="78">
        <f t="shared" si="5"/>
        <v>71.64</v>
      </c>
      <c r="G49" s="78">
        <f t="shared" si="0"/>
        <v>6037.9100000000008</v>
      </c>
    </row>
    <row r="50" spans="1:7" x14ac:dyDescent="0.25">
      <c r="A50" s="76">
        <f t="shared" si="1"/>
        <v>45078</v>
      </c>
      <c r="B50" s="77">
        <v>34</v>
      </c>
      <c r="C50" s="74">
        <f t="shared" si="2"/>
        <v>6037.9100000000008</v>
      </c>
      <c r="D50" s="78">
        <f t="shared" si="3"/>
        <v>15.09</v>
      </c>
      <c r="E50" s="78">
        <f t="shared" si="4"/>
        <v>56.55</v>
      </c>
      <c r="F50" s="78">
        <f t="shared" si="5"/>
        <v>71.64</v>
      </c>
      <c r="G50" s="78">
        <f t="shared" si="0"/>
        <v>5981.3600000000006</v>
      </c>
    </row>
    <row r="51" spans="1:7" x14ac:dyDescent="0.25">
      <c r="A51" s="76">
        <f t="shared" si="1"/>
        <v>45108</v>
      </c>
      <c r="B51" s="77">
        <v>35</v>
      </c>
      <c r="C51" s="74">
        <f t="shared" si="2"/>
        <v>5981.3600000000006</v>
      </c>
      <c r="D51" s="78">
        <f t="shared" si="3"/>
        <v>14.95</v>
      </c>
      <c r="E51" s="78">
        <f t="shared" si="4"/>
        <v>56.69</v>
      </c>
      <c r="F51" s="78">
        <f t="shared" si="5"/>
        <v>71.64</v>
      </c>
      <c r="G51" s="78">
        <f t="shared" si="0"/>
        <v>5924.670000000001</v>
      </c>
    </row>
    <row r="52" spans="1:7" x14ac:dyDescent="0.25">
      <c r="A52" s="76">
        <f t="shared" si="1"/>
        <v>45139</v>
      </c>
      <c r="B52" s="77">
        <v>36</v>
      </c>
      <c r="C52" s="74">
        <f t="shared" si="2"/>
        <v>5924.670000000001</v>
      </c>
      <c r="D52" s="78">
        <f t="shared" si="3"/>
        <v>14.81</v>
      </c>
      <c r="E52" s="78">
        <f t="shared" si="4"/>
        <v>56.83</v>
      </c>
      <c r="F52" s="78">
        <f t="shared" si="5"/>
        <v>71.64</v>
      </c>
      <c r="G52" s="78">
        <f t="shared" si="0"/>
        <v>5867.8400000000011</v>
      </c>
    </row>
    <row r="53" spans="1:7" x14ac:dyDescent="0.25">
      <c r="A53" s="76">
        <f t="shared" si="1"/>
        <v>45170</v>
      </c>
      <c r="B53" s="77">
        <v>37</v>
      </c>
      <c r="C53" s="74">
        <f t="shared" si="2"/>
        <v>5867.8400000000011</v>
      </c>
      <c r="D53" s="78">
        <f t="shared" si="3"/>
        <v>14.67</v>
      </c>
      <c r="E53" s="78">
        <f t="shared" si="4"/>
        <v>56.97</v>
      </c>
      <c r="F53" s="78">
        <f t="shared" si="5"/>
        <v>71.64</v>
      </c>
      <c r="G53" s="78">
        <f t="shared" si="0"/>
        <v>5810.8700000000008</v>
      </c>
    </row>
    <row r="54" spans="1:7" x14ac:dyDescent="0.25">
      <c r="A54" s="76">
        <f t="shared" si="1"/>
        <v>45200</v>
      </c>
      <c r="B54" s="77">
        <v>38</v>
      </c>
      <c r="C54" s="74">
        <f t="shared" si="2"/>
        <v>5810.8700000000008</v>
      </c>
      <c r="D54" s="78">
        <f t="shared" si="3"/>
        <v>14.53</v>
      </c>
      <c r="E54" s="78">
        <f t="shared" si="4"/>
        <v>57.11</v>
      </c>
      <c r="F54" s="78">
        <f t="shared" si="5"/>
        <v>71.64</v>
      </c>
      <c r="G54" s="78">
        <f t="shared" si="0"/>
        <v>5753.7600000000011</v>
      </c>
    </row>
    <row r="55" spans="1:7" x14ac:dyDescent="0.25">
      <c r="A55" s="76">
        <f t="shared" si="1"/>
        <v>45231</v>
      </c>
      <c r="B55" s="77">
        <v>39</v>
      </c>
      <c r="C55" s="74">
        <f t="shared" si="2"/>
        <v>5753.7600000000011</v>
      </c>
      <c r="D55" s="78">
        <f t="shared" si="3"/>
        <v>14.38</v>
      </c>
      <c r="E55" s="78">
        <f t="shared" si="4"/>
        <v>57.26</v>
      </c>
      <c r="F55" s="78">
        <f t="shared" si="5"/>
        <v>71.64</v>
      </c>
      <c r="G55" s="78">
        <f t="shared" si="0"/>
        <v>5696.5000000000009</v>
      </c>
    </row>
    <row r="56" spans="1:7" x14ac:dyDescent="0.25">
      <c r="A56" s="76">
        <f t="shared" si="1"/>
        <v>45261</v>
      </c>
      <c r="B56" s="77">
        <v>40</v>
      </c>
      <c r="C56" s="74">
        <f t="shared" si="2"/>
        <v>5696.5000000000009</v>
      </c>
      <c r="D56" s="78">
        <f t="shared" si="3"/>
        <v>14.24</v>
      </c>
      <c r="E56" s="78">
        <f t="shared" si="4"/>
        <v>57.4</v>
      </c>
      <c r="F56" s="78">
        <f t="shared" si="5"/>
        <v>71.64</v>
      </c>
      <c r="G56" s="78">
        <f t="shared" si="0"/>
        <v>5639.1000000000013</v>
      </c>
    </row>
    <row r="57" spans="1:7" x14ac:dyDescent="0.25">
      <c r="A57" s="199">
        <f t="shared" si="1"/>
        <v>45292</v>
      </c>
      <c r="B57" s="200">
        <v>41</v>
      </c>
      <c r="C57" s="201">
        <f t="shared" si="2"/>
        <v>5639.1000000000013</v>
      </c>
      <c r="D57" s="202">
        <f t="shared" si="3"/>
        <v>14.1</v>
      </c>
      <c r="E57" s="202">
        <f t="shared" si="4"/>
        <v>57.54</v>
      </c>
      <c r="F57" s="202">
        <f t="shared" si="5"/>
        <v>71.64</v>
      </c>
      <c r="G57" s="202">
        <f t="shared" si="0"/>
        <v>5581.5600000000013</v>
      </c>
    </row>
    <row r="58" spans="1:7" x14ac:dyDescent="0.25">
      <c r="A58" s="199">
        <f t="shared" si="1"/>
        <v>45323</v>
      </c>
      <c r="B58" s="200">
        <v>42</v>
      </c>
      <c r="C58" s="201">
        <f t="shared" si="2"/>
        <v>5581.5600000000013</v>
      </c>
      <c r="D58" s="202">
        <f t="shared" si="3"/>
        <v>13.95</v>
      </c>
      <c r="E58" s="202">
        <f t="shared" si="4"/>
        <v>57.69</v>
      </c>
      <c r="F58" s="202">
        <f t="shared" si="5"/>
        <v>71.64</v>
      </c>
      <c r="G58" s="202">
        <f t="shared" si="0"/>
        <v>5523.8700000000017</v>
      </c>
    </row>
    <row r="59" spans="1:7" x14ac:dyDescent="0.25">
      <c r="A59" s="199">
        <f t="shared" si="1"/>
        <v>45352</v>
      </c>
      <c r="B59" s="200">
        <v>43</v>
      </c>
      <c r="C59" s="201">
        <f t="shared" si="2"/>
        <v>5523.8700000000017</v>
      </c>
      <c r="D59" s="202">
        <f t="shared" si="3"/>
        <v>13.81</v>
      </c>
      <c r="E59" s="202">
        <f t="shared" si="4"/>
        <v>57.83</v>
      </c>
      <c r="F59" s="202">
        <f t="shared" si="5"/>
        <v>71.64</v>
      </c>
      <c r="G59" s="202">
        <f t="shared" si="0"/>
        <v>5466.0400000000018</v>
      </c>
    </row>
    <row r="60" spans="1:7" x14ac:dyDescent="0.25">
      <c r="A60" s="199">
        <f t="shared" si="1"/>
        <v>45383</v>
      </c>
      <c r="B60" s="200">
        <v>44</v>
      </c>
      <c r="C60" s="201">
        <f t="shared" si="2"/>
        <v>5466.0400000000018</v>
      </c>
      <c r="D60" s="202">
        <f t="shared" si="3"/>
        <v>13.67</v>
      </c>
      <c r="E60" s="202">
        <f t="shared" si="4"/>
        <v>57.97</v>
      </c>
      <c r="F60" s="202">
        <f t="shared" si="5"/>
        <v>71.64</v>
      </c>
      <c r="G60" s="202">
        <f t="shared" si="0"/>
        <v>5408.0700000000015</v>
      </c>
    </row>
    <row r="61" spans="1:7" x14ac:dyDescent="0.25">
      <c r="A61" s="199">
        <f t="shared" si="1"/>
        <v>45413</v>
      </c>
      <c r="B61" s="200">
        <v>45</v>
      </c>
      <c r="C61" s="201">
        <f t="shared" si="2"/>
        <v>5408.0700000000015</v>
      </c>
      <c r="D61" s="202">
        <f t="shared" si="3"/>
        <v>13.52</v>
      </c>
      <c r="E61" s="202">
        <f t="shared" si="4"/>
        <v>58.120000000000005</v>
      </c>
      <c r="F61" s="202">
        <f t="shared" si="5"/>
        <v>71.64</v>
      </c>
      <c r="G61" s="202">
        <f t="shared" si="0"/>
        <v>5349.9500000000016</v>
      </c>
    </row>
    <row r="62" spans="1:7" x14ac:dyDescent="0.25">
      <c r="A62" s="199">
        <f t="shared" si="1"/>
        <v>45444</v>
      </c>
      <c r="B62" s="200">
        <v>46</v>
      </c>
      <c r="C62" s="201">
        <f t="shared" si="2"/>
        <v>5349.9500000000016</v>
      </c>
      <c r="D62" s="202">
        <f t="shared" si="3"/>
        <v>13.37</v>
      </c>
      <c r="E62" s="202">
        <f t="shared" si="4"/>
        <v>58.27</v>
      </c>
      <c r="F62" s="202">
        <f t="shared" si="5"/>
        <v>71.64</v>
      </c>
      <c r="G62" s="202">
        <f t="shared" si="0"/>
        <v>5291.6800000000012</v>
      </c>
    </row>
    <row r="63" spans="1:7" x14ac:dyDescent="0.25">
      <c r="A63" s="199">
        <f t="shared" si="1"/>
        <v>45474</v>
      </c>
      <c r="B63" s="200">
        <v>47</v>
      </c>
      <c r="C63" s="201">
        <f t="shared" si="2"/>
        <v>5291.6800000000012</v>
      </c>
      <c r="D63" s="202">
        <f t="shared" si="3"/>
        <v>13.23</v>
      </c>
      <c r="E63" s="202">
        <f t="shared" si="4"/>
        <v>58.41</v>
      </c>
      <c r="F63" s="202">
        <f t="shared" si="5"/>
        <v>71.64</v>
      </c>
      <c r="G63" s="202">
        <f t="shared" si="0"/>
        <v>5233.2700000000013</v>
      </c>
    </row>
    <row r="64" spans="1:7" x14ac:dyDescent="0.25">
      <c r="A64" s="199">
        <f t="shared" si="1"/>
        <v>45505</v>
      </c>
      <c r="B64" s="200">
        <v>48</v>
      </c>
      <c r="C64" s="201">
        <f t="shared" si="2"/>
        <v>5233.2700000000013</v>
      </c>
      <c r="D64" s="202">
        <f t="shared" si="3"/>
        <v>13.08</v>
      </c>
      <c r="E64" s="202">
        <f t="shared" si="4"/>
        <v>58.56</v>
      </c>
      <c r="F64" s="202">
        <f t="shared" si="5"/>
        <v>71.64</v>
      </c>
      <c r="G64" s="202">
        <f t="shared" si="0"/>
        <v>5174.7100000000009</v>
      </c>
    </row>
    <row r="65" spans="1:7" x14ac:dyDescent="0.25">
      <c r="A65" s="199">
        <f t="shared" si="1"/>
        <v>45536</v>
      </c>
      <c r="B65" s="200">
        <v>49</v>
      </c>
      <c r="C65" s="201">
        <f t="shared" si="2"/>
        <v>5174.7100000000009</v>
      </c>
      <c r="D65" s="202">
        <f t="shared" si="3"/>
        <v>12.94</v>
      </c>
      <c r="E65" s="202">
        <f t="shared" si="4"/>
        <v>58.7</v>
      </c>
      <c r="F65" s="202">
        <f t="shared" si="5"/>
        <v>71.64</v>
      </c>
      <c r="G65" s="202">
        <f t="shared" si="0"/>
        <v>5116.0100000000011</v>
      </c>
    </row>
    <row r="66" spans="1:7" x14ac:dyDescent="0.25">
      <c r="A66" s="199">
        <f t="shared" si="1"/>
        <v>45566</v>
      </c>
      <c r="B66" s="200">
        <v>50</v>
      </c>
      <c r="C66" s="201">
        <f t="shared" si="2"/>
        <v>5116.0100000000011</v>
      </c>
      <c r="D66" s="202">
        <f t="shared" si="3"/>
        <v>12.79</v>
      </c>
      <c r="E66" s="202">
        <f t="shared" si="4"/>
        <v>58.85</v>
      </c>
      <c r="F66" s="202">
        <f t="shared" si="5"/>
        <v>71.64</v>
      </c>
      <c r="G66" s="202">
        <f t="shared" si="0"/>
        <v>5057.1600000000008</v>
      </c>
    </row>
    <row r="67" spans="1:7" x14ac:dyDescent="0.25">
      <c r="A67" s="199">
        <f t="shared" si="1"/>
        <v>45597</v>
      </c>
      <c r="B67" s="200">
        <v>51</v>
      </c>
      <c r="C67" s="201">
        <f t="shared" si="2"/>
        <v>5057.1600000000008</v>
      </c>
      <c r="D67" s="202">
        <f t="shared" si="3"/>
        <v>12.64</v>
      </c>
      <c r="E67" s="202">
        <f t="shared" si="4"/>
        <v>59</v>
      </c>
      <c r="F67" s="202">
        <f t="shared" si="5"/>
        <v>71.64</v>
      </c>
      <c r="G67" s="202">
        <f t="shared" si="0"/>
        <v>4998.1600000000008</v>
      </c>
    </row>
    <row r="68" spans="1:7" x14ac:dyDescent="0.25">
      <c r="A68" s="199">
        <f t="shared" si="1"/>
        <v>45627</v>
      </c>
      <c r="B68" s="200">
        <v>52</v>
      </c>
      <c r="C68" s="201">
        <f t="shared" si="2"/>
        <v>4998.1600000000008</v>
      </c>
      <c r="D68" s="202">
        <f t="shared" si="3"/>
        <v>12.5</v>
      </c>
      <c r="E68" s="202">
        <f t="shared" si="4"/>
        <v>59.14</v>
      </c>
      <c r="F68" s="202">
        <f t="shared" si="5"/>
        <v>71.64</v>
      </c>
      <c r="G68" s="202">
        <f t="shared" si="0"/>
        <v>4939.0200000000004</v>
      </c>
    </row>
    <row r="69" spans="1:7" x14ac:dyDescent="0.25">
      <c r="A69" s="199">
        <f t="shared" si="1"/>
        <v>45658</v>
      </c>
      <c r="B69" s="200">
        <v>53</v>
      </c>
      <c r="C69" s="201">
        <f t="shared" si="2"/>
        <v>4939.0200000000004</v>
      </c>
      <c r="D69" s="202">
        <f t="shared" si="3"/>
        <v>12.35</v>
      </c>
      <c r="E69" s="202">
        <f t="shared" si="4"/>
        <v>59.29</v>
      </c>
      <c r="F69" s="202">
        <f t="shared" si="5"/>
        <v>71.64</v>
      </c>
      <c r="G69" s="202">
        <f t="shared" si="0"/>
        <v>4879.7300000000005</v>
      </c>
    </row>
    <row r="70" spans="1:7" x14ac:dyDescent="0.25">
      <c r="A70" s="199">
        <f t="shared" si="1"/>
        <v>45689</v>
      </c>
      <c r="B70" s="200">
        <v>54</v>
      </c>
      <c r="C70" s="201">
        <f t="shared" si="2"/>
        <v>4879.7300000000005</v>
      </c>
      <c r="D70" s="202">
        <f t="shared" si="3"/>
        <v>12.2</v>
      </c>
      <c r="E70" s="202">
        <f t="shared" si="4"/>
        <v>59.44</v>
      </c>
      <c r="F70" s="202">
        <f t="shared" si="5"/>
        <v>71.64</v>
      </c>
      <c r="G70" s="202">
        <f t="shared" si="0"/>
        <v>4820.2900000000009</v>
      </c>
    </row>
    <row r="71" spans="1:7" x14ac:dyDescent="0.25">
      <c r="A71" s="199">
        <f t="shared" si="1"/>
        <v>45717</v>
      </c>
      <c r="B71" s="200">
        <v>55</v>
      </c>
      <c r="C71" s="201">
        <f t="shared" si="2"/>
        <v>4820.2900000000009</v>
      </c>
      <c r="D71" s="202">
        <f t="shared" si="3"/>
        <v>12.05</v>
      </c>
      <c r="E71" s="202">
        <f t="shared" si="4"/>
        <v>59.59</v>
      </c>
      <c r="F71" s="202">
        <f t="shared" si="5"/>
        <v>71.64</v>
      </c>
      <c r="G71" s="202">
        <f t="shared" si="0"/>
        <v>4760.7000000000007</v>
      </c>
    </row>
    <row r="72" spans="1:7" x14ac:dyDescent="0.25">
      <c r="A72" s="199">
        <f t="shared" si="1"/>
        <v>45748</v>
      </c>
      <c r="B72" s="200">
        <v>56</v>
      </c>
      <c r="C72" s="201">
        <f t="shared" si="2"/>
        <v>4760.7000000000007</v>
      </c>
      <c r="D72" s="202">
        <f t="shared" si="3"/>
        <v>11.9</v>
      </c>
      <c r="E72" s="202">
        <f t="shared" si="4"/>
        <v>59.74</v>
      </c>
      <c r="F72" s="202">
        <f t="shared" si="5"/>
        <v>71.64</v>
      </c>
      <c r="G72" s="202">
        <f t="shared" si="0"/>
        <v>4700.9600000000009</v>
      </c>
    </row>
    <row r="73" spans="1:7" x14ac:dyDescent="0.25">
      <c r="A73" s="199">
        <f t="shared" si="1"/>
        <v>45778</v>
      </c>
      <c r="B73" s="200">
        <v>57</v>
      </c>
      <c r="C73" s="201">
        <f t="shared" si="2"/>
        <v>4700.9600000000009</v>
      </c>
      <c r="D73" s="202">
        <f t="shared" si="3"/>
        <v>11.75</v>
      </c>
      <c r="E73" s="202">
        <f t="shared" si="4"/>
        <v>59.89</v>
      </c>
      <c r="F73" s="202">
        <f t="shared" si="5"/>
        <v>71.64</v>
      </c>
      <c r="G73" s="202">
        <f t="shared" si="0"/>
        <v>4641.0700000000006</v>
      </c>
    </row>
    <row r="74" spans="1:7" x14ac:dyDescent="0.25">
      <c r="A74" s="199">
        <f t="shared" si="1"/>
        <v>45809</v>
      </c>
      <c r="B74" s="200">
        <v>58</v>
      </c>
      <c r="C74" s="201">
        <f t="shared" si="2"/>
        <v>4641.0700000000006</v>
      </c>
      <c r="D74" s="202">
        <f t="shared" si="3"/>
        <v>11.6</v>
      </c>
      <c r="E74" s="202">
        <f t="shared" si="4"/>
        <v>60.04</v>
      </c>
      <c r="F74" s="202">
        <f t="shared" si="5"/>
        <v>71.64</v>
      </c>
      <c r="G74" s="202">
        <f t="shared" si="0"/>
        <v>4581.0300000000007</v>
      </c>
    </row>
    <row r="75" spans="1:7" x14ac:dyDescent="0.25">
      <c r="A75" s="199">
        <f t="shared" si="1"/>
        <v>45839</v>
      </c>
      <c r="B75" s="200">
        <v>59</v>
      </c>
      <c r="C75" s="201">
        <f t="shared" si="2"/>
        <v>4581.0300000000007</v>
      </c>
      <c r="D75" s="202">
        <f t="shared" si="3"/>
        <v>11.45</v>
      </c>
      <c r="E75" s="202">
        <f t="shared" si="4"/>
        <v>60.19</v>
      </c>
      <c r="F75" s="202">
        <f t="shared" si="5"/>
        <v>71.64</v>
      </c>
      <c r="G75" s="202">
        <f t="shared" si="0"/>
        <v>4520.8400000000011</v>
      </c>
    </row>
    <row r="76" spans="1:7" x14ac:dyDescent="0.25">
      <c r="A76" s="199">
        <f t="shared" si="1"/>
        <v>45870</v>
      </c>
      <c r="B76" s="200">
        <v>60</v>
      </c>
      <c r="C76" s="201">
        <f t="shared" si="2"/>
        <v>4520.8400000000011</v>
      </c>
      <c r="D76" s="202">
        <f t="shared" si="3"/>
        <v>11.3</v>
      </c>
      <c r="E76" s="202">
        <f t="shared" si="4"/>
        <v>60.34</v>
      </c>
      <c r="F76" s="202">
        <f t="shared" si="5"/>
        <v>71.64</v>
      </c>
      <c r="G76" s="202">
        <f t="shared" si="0"/>
        <v>4460.5000000000009</v>
      </c>
    </row>
    <row r="77" spans="1:7" x14ac:dyDescent="0.25">
      <c r="A77" s="76"/>
      <c r="B77" s="77"/>
      <c r="C77" s="74"/>
      <c r="D77" s="78"/>
      <c r="E77" s="78"/>
      <c r="F77" s="78"/>
      <c r="G77" s="78"/>
    </row>
    <row r="78" spans="1:7" x14ac:dyDescent="0.25">
      <c r="A78" s="76"/>
      <c r="B78" s="77"/>
      <c r="C78" s="74"/>
      <c r="D78" s="78"/>
      <c r="E78" s="78"/>
      <c r="F78" s="78"/>
      <c r="G78" s="78"/>
    </row>
    <row r="79" spans="1:7" x14ac:dyDescent="0.25">
      <c r="A79" s="76"/>
      <c r="B79" s="77"/>
      <c r="C79" s="74"/>
      <c r="D79" s="78"/>
      <c r="E79" s="78"/>
      <c r="F79" s="78"/>
      <c r="G79" s="78"/>
    </row>
    <row r="80" spans="1:7" x14ac:dyDescent="0.25">
      <c r="A80" s="76"/>
      <c r="B80" s="77"/>
      <c r="C80" s="74"/>
      <c r="D80" s="78"/>
      <c r="E80" s="78"/>
      <c r="F80" s="78"/>
      <c r="G80" s="78"/>
    </row>
    <row r="81" spans="1:7" x14ac:dyDescent="0.25">
      <c r="A81" s="76"/>
      <c r="B81" s="77"/>
      <c r="C81" s="74"/>
      <c r="D81" s="78"/>
      <c r="E81" s="78"/>
      <c r="F81" s="78"/>
      <c r="G81" s="78"/>
    </row>
    <row r="82" spans="1:7" x14ac:dyDescent="0.25">
      <c r="A82" s="76"/>
      <c r="B82" s="77"/>
      <c r="C82" s="74"/>
      <c r="D82" s="78"/>
      <c r="E82" s="78"/>
      <c r="F82" s="78"/>
      <c r="G82" s="78"/>
    </row>
    <row r="83" spans="1:7" x14ac:dyDescent="0.25">
      <c r="A83" s="76"/>
      <c r="B83" s="77"/>
      <c r="C83" s="74"/>
      <c r="D83" s="78"/>
      <c r="E83" s="78"/>
      <c r="F83" s="78"/>
      <c r="G83" s="78"/>
    </row>
    <row r="84" spans="1:7" x14ac:dyDescent="0.25">
      <c r="A84" s="76"/>
      <c r="B84" s="77"/>
      <c r="C84" s="74"/>
      <c r="D84" s="78"/>
      <c r="E84" s="78"/>
      <c r="F84" s="78"/>
      <c r="G84" s="78"/>
    </row>
    <row r="85" spans="1:7" x14ac:dyDescent="0.25">
      <c r="A85" s="76"/>
      <c r="B85" s="77"/>
      <c r="C85" s="74"/>
      <c r="D85" s="78"/>
      <c r="E85" s="78"/>
      <c r="F85" s="78"/>
      <c r="G85" s="78"/>
    </row>
    <row r="86" spans="1:7" x14ac:dyDescent="0.25">
      <c r="A86" s="76"/>
      <c r="B86" s="77"/>
      <c r="C86" s="74"/>
      <c r="D86" s="78"/>
      <c r="E86" s="78"/>
      <c r="F86" s="78"/>
      <c r="G86" s="78"/>
    </row>
    <row r="87" spans="1:7" x14ac:dyDescent="0.25">
      <c r="A87" s="76"/>
      <c r="B87" s="77"/>
      <c r="C87" s="74"/>
      <c r="D87" s="78"/>
      <c r="E87" s="78"/>
      <c r="F87" s="78"/>
      <c r="G87" s="78"/>
    </row>
    <row r="88" spans="1:7" x14ac:dyDescent="0.25">
      <c r="A88" s="76"/>
      <c r="B88" s="77"/>
      <c r="C88" s="74"/>
      <c r="D88" s="78"/>
      <c r="E88" s="78"/>
      <c r="F88" s="78"/>
      <c r="G88" s="78"/>
    </row>
    <row r="89" spans="1:7" x14ac:dyDescent="0.25">
      <c r="A89" s="76"/>
      <c r="B89" s="77"/>
      <c r="C89" s="74"/>
      <c r="D89" s="78"/>
      <c r="E89" s="78"/>
      <c r="F89" s="78"/>
      <c r="G89" s="78"/>
    </row>
    <row r="90" spans="1:7" x14ac:dyDescent="0.25">
      <c r="A90" s="76"/>
      <c r="B90" s="77"/>
      <c r="C90" s="74"/>
      <c r="D90" s="78"/>
      <c r="E90" s="78"/>
      <c r="F90" s="78"/>
      <c r="G90" s="78"/>
    </row>
    <row r="91" spans="1:7" x14ac:dyDescent="0.25">
      <c r="A91" s="76"/>
      <c r="B91" s="77"/>
      <c r="C91" s="74"/>
      <c r="D91" s="78"/>
      <c r="E91" s="78"/>
      <c r="F91" s="78"/>
      <c r="G91" s="78"/>
    </row>
    <row r="92" spans="1:7" x14ac:dyDescent="0.25">
      <c r="A92" s="76"/>
      <c r="B92" s="77"/>
      <c r="C92" s="74"/>
      <c r="D92" s="78"/>
      <c r="E92" s="78"/>
      <c r="F92" s="78"/>
      <c r="G92" s="78"/>
    </row>
    <row r="93" spans="1:7" x14ac:dyDescent="0.25">
      <c r="A93" s="76"/>
      <c r="B93" s="77"/>
      <c r="C93" s="74"/>
      <c r="D93" s="78"/>
      <c r="E93" s="78"/>
      <c r="F93" s="78"/>
      <c r="G93" s="78"/>
    </row>
    <row r="94" spans="1:7" x14ac:dyDescent="0.25">
      <c r="A94" s="76"/>
      <c r="B94" s="77"/>
      <c r="C94" s="74"/>
      <c r="D94" s="78"/>
      <c r="E94" s="78"/>
      <c r="F94" s="78"/>
      <c r="G94" s="78"/>
    </row>
    <row r="95" spans="1:7" x14ac:dyDescent="0.25">
      <c r="A95" s="76"/>
      <c r="B95" s="77"/>
      <c r="C95" s="74"/>
      <c r="D95" s="78"/>
      <c r="E95" s="78"/>
      <c r="F95" s="78"/>
      <c r="G95" s="78"/>
    </row>
    <row r="96" spans="1:7" x14ac:dyDescent="0.25">
      <c r="A96" s="76"/>
      <c r="B96" s="77"/>
      <c r="C96" s="74"/>
      <c r="D96" s="78"/>
      <c r="E96" s="78"/>
      <c r="F96" s="78"/>
      <c r="G96" s="78"/>
    </row>
    <row r="97" spans="1:7" x14ac:dyDescent="0.25">
      <c r="A97" s="76"/>
      <c r="B97" s="77"/>
      <c r="C97" s="74"/>
      <c r="D97" s="78"/>
      <c r="E97" s="78"/>
      <c r="F97" s="78"/>
      <c r="G97" s="78"/>
    </row>
    <row r="98" spans="1:7" x14ac:dyDescent="0.25">
      <c r="A98" s="76"/>
      <c r="B98" s="77"/>
      <c r="C98" s="74"/>
      <c r="D98" s="78"/>
      <c r="E98" s="78"/>
      <c r="F98" s="78"/>
      <c r="G98" s="78"/>
    </row>
    <row r="99" spans="1:7" x14ac:dyDescent="0.25">
      <c r="A99" s="76"/>
      <c r="B99" s="77"/>
      <c r="C99" s="74"/>
      <c r="D99" s="78"/>
      <c r="E99" s="78"/>
      <c r="F99" s="78"/>
      <c r="G99" s="78"/>
    </row>
    <row r="100" spans="1:7" x14ac:dyDescent="0.25">
      <c r="A100" s="76"/>
      <c r="B100" s="77"/>
      <c r="C100" s="74"/>
      <c r="D100" s="78"/>
      <c r="E100" s="78"/>
      <c r="F100" s="78"/>
      <c r="G100" s="78"/>
    </row>
    <row r="101" spans="1:7" x14ac:dyDescent="0.25">
      <c r="A101" s="76"/>
      <c r="B101" s="77"/>
      <c r="C101" s="74"/>
      <c r="D101" s="78"/>
      <c r="E101" s="78"/>
      <c r="F101" s="78"/>
      <c r="G101" s="78"/>
    </row>
    <row r="102" spans="1:7" x14ac:dyDescent="0.25">
      <c r="A102" s="76"/>
      <c r="B102" s="77"/>
      <c r="C102" s="74"/>
      <c r="D102" s="78"/>
      <c r="E102" s="78"/>
      <c r="F102" s="78"/>
      <c r="G102" s="78"/>
    </row>
    <row r="103" spans="1:7" x14ac:dyDescent="0.25">
      <c r="A103" s="76"/>
      <c r="B103" s="77"/>
      <c r="C103" s="74"/>
      <c r="D103" s="78"/>
      <c r="E103" s="78"/>
      <c r="F103" s="78"/>
      <c r="G103" s="78"/>
    </row>
    <row r="104" spans="1:7" x14ac:dyDescent="0.25">
      <c r="A104" s="76"/>
      <c r="B104" s="77"/>
      <c r="C104" s="74"/>
      <c r="D104" s="78"/>
      <c r="E104" s="78"/>
      <c r="F104" s="78"/>
      <c r="G104" s="78"/>
    </row>
    <row r="105" spans="1:7" x14ac:dyDescent="0.25">
      <c r="A105" s="76"/>
      <c r="B105" s="77"/>
      <c r="C105" s="74"/>
      <c r="D105" s="78"/>
      <c r="E105" s="78"/>
      <c r="F105" s="78"/>
      <c r="G105" s="78"/>
    </row>
    <row r="106" spans="1:7" x14ac:dyDescent="0.25">
      <c r="A106" s="76"/>
      <c r="B106" s="77"/>
      <c r="C106" s="74"/>
      <c r="D106" s="78"/>
      <c r="E106" s="78"/>
      <c r="F106" s="78"/>
      <c r="G106" s="78"/>
    </row>
    <row r="107" spans="1:7" x14ac:dyDescent="0.25">
      <c r="A107" s="76"/>
      <c r="B107" s="77"/>
      <c r="C107" s="74"/>
      <c r="D107" s="78"/>
      <c r="E107" s="78"/>
      <c r="F107" s="78"/>
      <c r="G107" s="78"/>
    </row>
    <row r="108" spans="1:7" x14ac:dyDescent="0.25">
      <c r="A108" s="76"/>
      <c r="B108" s="77"/>
      <c r="C108" s="74"/>
      <c r="D108" s="78"/>
      <c r="E108" s="78"/>
      <c r="F108" s="78"/>
      <c r="G108" s="78"/>
    </row>
    <row r="109" spans="1:7" x14ac:dyDescent="0.25">
      <c r="A109" s="76"/>
      <c r="B109" s="77"/>
      <c r="C109" s="74"/>
      <c r="D109" s="78"/>
      <c r="E109" s="78"/>
      <c r="F109" s="78"/>
      <c r="G109" s="78"/>
    </row>
    <row r="110" spans="1:7" x14ac:dyDescent="0.25">
      <c r="A110" s="76"/>
      <c r="B110" s="77"/>
      <c r="C110" s="74"/>
      <c r="D110" s="78"/>
      <c r="E110" s="78"/>
      <c r="F110" s="78"/>
      <c r="G110" s="78"/>
    </row>
    <row r="111" spans="1:7" x14ac:dyDescent="0.25">
      <c r="A111" s="76"/>
      <c r="B111" s="77"/>
      <c r="C111" s="74"/>
      <c r="D111" s="78"/>
      <c r="E111" s="78"/>
      <c r="F111" s="78"/>
      <c r="G111" s="78"/>
    </row>
    <row r="112" spans="1:7" x14ac:dyDescent="0.25">
      <c r="A112" s="76"/>
      <c r="B112" s="77"/>
      <c r="C112" s="74"/>
      <c r="D112" s="78"/>
      <c r="E112" s="78"/>
      <c r="F112" s="78"/>
      <c r="G112" s="78"/>
    </row>
    <row r="113" spans="1:7" x14ac:dyDescent="0.25">
      <c r="A113" s="76"/>
      <c r="B113" s="77"/>
      <c r="C113" s="74"/>
      <c r="D113" s="78"/>
      <c r="E113" s="78"/>
      <c r="F113" s="78"/>
      <c r="G113" s="78"/>
    </row>
    <row r="114" spans="1:7" x14ac:dyDescent="0.25">
      <c r="A114" s="76"/>
      <c r="B114" s="77"/>
      <c r="C114" s="74"/>
      <c r="D114" s="78"/>
      <c r="E114" s="78"/>
      <c r="F114" s="78"/>
      <c r="G114" s="78"/>
    </row>
    <row r="115" spans="1:7" x14ac:dyDescent="0.25">
      <c r="A115" s="76"/>
      <c r="B115" s="77"/>
      <c r="C115" s="74"/>
      <c r="D115" s="78"/>
      <c r="E115" s="78"/>
      <c r="F115" s="78"/>
      <c r="G115" s="78"/>
    </row>
    <row r="116" spans="1:7" x14ac:dyDescent="0.25">
      <c r="A116" s="76"/>
      <c r="B116" s="77"/>
      <c r="C116" s="74"/>
      <c r="D116" s="78"/>
      <c r="E116" s="78"/>
      <c r="F116" s="78"/>
      <c r="G116" s="78"/>
    </row>
    <row r="117" spans="1:7" x14ac:dyDescent="0.25">
      <c r="A117" s="76"/>
      <c r="B117" s="77"/>
      <c r="C117" s="74"/>
      <c r="D117" s="78"/>
      <c r="E117" s="78"/>
      <c r="F117" s="78"/>
      <c r="G117" s="78"/>
    </row>
    <row r="118" spans="1:7" x14ac:dyDescent="0.25">
      <c r="A118" s="76"/>
      <c r="B118" s="77"/>
      <c r="C118" s="74"/>
      <c r="D118" s="78"/>
      <c r="E118" s="78"/>
      <c r="F118" s="78"/>
      <c r="G118" s="78"/>
    </row>
    <row r="119" spans="1:7" x14ac:dyDescent="0.25">
      <c r="A119" s="76"/>
      <c r="B119" s="77"/>
      <c r="C119" s="74"/>
      <c r="D119" s="78"/>
      <c r="E119" s="78"/>
      <c r="F119" s="78"/>
      <c r="G119" s="78"/>
    </row>
    <row r="120" spans="1:7" x14ac:dyDescent="0.25">
      <c r="A120" s="76"/>
      <c r="B120" s="77"/>
      <c r="C120" s="74"/>
      <c r="D120" s="78"/>
      <c r="E120" s="78"/>
      <c r="F120" s="78"/>
      <c r="G120" s="78"/>
    </row>
    <row r="121" spans="1:7" x14ac:dyDescent="0.25">
      <c r="A121" s="76"/>
      <c r="B121" s="77"/>
      <c r="C121" s="74"/>
      <c r="D121" s="78"/>
      <c r="E121" s="78"/>
      <c r="F121" s="78"/>
      <c r="G121" s="78"/>
    </row>
    <row r="122" spans="1:7" x14ac:dyDescent="0.25">
      <c r="A122" s="76"/>
      <c r="B122" s="77"/>
      <c r="C122" s="74"/>
      <c r="D122" s="78"/>
      <c r="E122" s="78"/>
      <c r="F122" s="78"/>
      <c r="G122" s="78"/>
    </row>
    <row r="123" spans="1:7" x14ac:dyDescent="0.25">
      <c r="A123" s="76"/>
      <c r="B123" s="77"/>
      <c r="C123" s="74"/>
      <c r="D123" s="78"/>
      <c r="E123" s="78"/>
      <c r="F123" s="78"/>
      <c r="G123" s="78"/>
    </row>
    <row r="124" spans="1:7" x14ac:dyDescent="0.25">
      <c r="A124" s="76"/>
      <c r="B124" s="77"/>
      <c r="C124" s="74"/>
      <c r="D124" s="78"/>
      <c r="E124" s="78"/>
      <c r="F124" s="78"/>
      <c r="G124" s="78"/>
    </row>
    <row r="125" spans="1:7" x14ac:dyDescent="0.25">
      <c r="A125" s="76"/>
      <c r="B125" s="77"/>
      <c r="C125" s="74"/>
      <c r="D125" s="78"/>
      <c r="E125" s="78"/>
      <c r="F125" s="78"/>
      <c r="G125" s="78"/>
    </row>
    <row r="126" spans="1:7" x14ac:dyDescent="0.25">
      <c r="A126" s="76"/>
      <c r="B126" s="77"/>
      <c r="C126" s="74"/>
      <c r="D126" s="78"/>
      <c r="E126" s="78"/>
      <c r="F126" s="78"/>
      <c r="G126" s="78"/>
    </row>
    <row r="127" spans="1:7" x14ac:dyDescent="0.25">
      <c r="A127" s="76"/>
      <c r="B127" s="77"/>
      <c r="C127" s="74"/>
      <c r="D127" s="78"/>
      <c r="E127" s="78"/>
      <c r="F127" s="78"/>
      <c r="G127" s="78"/>
    </row>
    <row r="128" spans="1:7" x14ac:dyDescent="0.25">
      <c r="A128" s="76"/>
      <c r="B128" s="77"/>
      <c r="C128" s="74"/>
      <c r="D128" s="78"/>
      <c r="E128" s="78"/>
      <c r="F128" s="78"/>
      <c r="G128" s="78"/>
    </row>
    <row r="129" spans="1:7" x14ac:dyDescent="0.25">
      <c r="A129" s="76"/>
      <c r="B129" s="77"/>
      <c r="C129" s="74"/>
      <c r="D129" s="78"/>
      <c r="E129" s="78"/>
      <c r="F129" s="78"/>
      <c r="G129" s="78"/>
    </row>
    <row r="130" spans="1:7" x14ac:dyDescent="0.25">
      <c r="A130" s="76"/>
      <c r="B130" s="77"/>
      <c r="C130" s="74"/>
      <c r="D130" s="78"/>
      <c r="E130" s="78"/>
      <c r="F130" s="78"/>
      <c r="G130" s="78"/>
    </row>
    <row r="131" spans="1:7" x14ac:dyDescent="0.25">
      <c r="A131" s="76"/>
      <c r="B131" s="77"/>
      <c r="C131" s="74"/>
      <c r="D131" s="78"/>
      <c r="E131" s="78"/>
      <c r="F131" s="78"/>
      <c r="G131" s="78"/>
    </row>
    <row r="132" spans="1:7" x14ac:dyDescent="0.25">
      <c r="A132" s="76"/>
      <c r="B132" s="77"/>
      <c r="C132" s="74"/>
      <c r="D132" s="78"/>
      <c r="E132" s="78"/>
      <c r="F132" s="78"/>
      <c r="G132" s="78"/>
    </row>
    <row r="133" spans="1:7" x14ac:dyDescent="0.25">
      <c r="A133" s="76"/>
      <c r="B133" s="77"/>
      <c r="C133" s="74"/>
      <c r="D133" s="78"/>
      <c r="E133" s="78"/>
      <c r="F133" s="78"/>
      <c r="G133" s="78"/>
    </row>
    <row r="134" spans="1:7" x14ac:dyDescent="0.25">
      <c r="A134" s="76"/>
      <c r="B134" s="77"/>
      <c r="C134" s="74"/>
      <c r="D134" s="78"/>
      <c r="E134" s="78"/>
      <c r="F134" s="78"/>
      <c r="G134" s="78"/>
    </row>
    <row r="135" spans="1:7" x14ac:dyDescent="0.25">
      <c r="A135" s="76"/>
      <c r="B135" s="77"/>
      <c r="C135" s="74"/>
      <c r="D135" s="78"/>
      <c r="E135" s="78"/>
      <c r="F135" s="78"/>
      <c r="G135" s="78"/>
    </row>
    <row r="136" spans="1:7" x14ac:dyDescent="0.25">
      <c r="A136" s="76"/>
      <c r="B136" s="77"/>
      <c r="C136" s="74"/>
      <c r="D136" s="78"/>
      <c r="E136" s="78"/>
      <c r="F136" s="78"/>
      <c r="G136" s="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zoomScaleNormal="100" workbookViewId="0">
      <selection activeCell="F17" sqref="F17"/>
    </sheetView>
  </sheetViews>
  <sheetFormatPr defaultColWidth="9.140625" defaultRowHeight="15" x14ac:dyDescent="0.25"/>
  <cols>
    <col min="1" max="1" width="9.140625" style="75" customWidth="1"/>
    <col min="2" max="2" width="7.85546875" style="75" customWidth="1"/>
    <col min="3" max="3" width="14.7109375" style="75" customWidth="1"/>
    <col min="4" max="4" width="14.28515625" style="75" customWidth="1"/>
    <col min="5" max="7" width="14.7109375" style="75" customWidth="1"/>
    <col min="8" max="10" width="9.140625" style="75"/>
    <col min="11" max="11" width="11" style="75" customWidth="1"/>
    <col min="12" max="16384" width="9.140625" style="75"/>
  </cols>
  <sheetData>
    <row r="1" spans="1:16" x14ac:dyDescent="0.25">
      <c r="A1" s="70"/>
      <c r="B1" s="70"/>
      <c r="C1" s="70"/>
      <c r="D1" s="70"/>
      <c r="E1" s="70"/>
      <c r="F1" s="70"/>
      <c r="G1" s="71"/>
    </row>
    <row r="2" spans="1:16" x14ac:dyDescent="0.25">
      <c r="A2" s="70"/>
      <c r="B2" s="70"/>
      <c r="C2" s="70"/>
      <c r="D2" s="70"/>
      <c r="E2" s="70"/>
      <c r="F2" s="72"/>
      <c r="G2" s="73"/>
    </row>
    <row r="3" spans="1:16" x14ac:dyDescent="0.25">
      <c r="A3" s="93"/>
      <c r="B3" s="93"/>
      <c r="C3" s="93"/>
      <c r="D3" s="93"/>
      <c r="E3" s="93"/>
      <c r="F3" s="72"/>
      <c r="G3" s="73"/>
      <c r="H3" s="94"/>
      <c r="I3" s="94"/>
      <c r="J3" s="94"/>
      <c r="K3" s="95" t="s">
        <v>3</v>
      </c>
      <c r="L3" s="95" t="s">
        <v>53</v>
      </c>
      <c r="M3" s="96"/>
      <c r="N3" s="94"/>
    </row>
    <row r="4" spans="1:16" ht="18.75" x14ac:dyDescent="0.3">
      <c r="A4" s="93"/>
      <c r="B4" s="97" t="s">
        <v>54</v>
      </c>
      <c r="C4" s="93"/>
      <c r="D4" s="93"/>
      <c r="E4" s="72"/>
      <c r="F4" s="98" t="str">
        <f>Abitabel!D7</f>
        <v>Rahumäe tee 6, Tallinn</v>
      </c>
      <c r="G4" s="93"/>
      <c r="H4" s="94"/>
      <c r="I4" s="94"/>
      <c r="J4" s="94"/>
      <c r="K4" s="99" t="s">
        <v>55</v>
      </c>
      <c r="L4" s="100">
        <v>14.5</v>
      </c>
      <c r="M4" s="101">
        <f>L4/$L$5</f>
        <v>1.400222104195838E-3</v>
      </c>
      <c r="N4" s="102"/>
      <c r="O4" s="83"/>
    </row>
    <row r="5" spans="1:16" x14ac:dyDescent="0.25">
      <c r="A5" s="93"/>
      <c r="B5" s="93"/>
      <c r="C5" s="93"/>
      <c r="D5" s="93"/>
      <c r="E5" s="93"/>
      <c r="F5" s="103"/>
      <c r="G5" s="93"/>
      <c r="H5" s="94"/>
      <c r="I5" s="94"/>
      <c r="J5" s="94"/>
      <c r="K5" s="117" t="s">
        <v>56</v>
      </c>
      <c r="L5" s="118">
        <v>10355.5</v>
      </c>
      <c r="M5" s="117"/>
      <c r="N5" s="104"/>
      <c r="O5" s="83"/>
    </row>
    <row r="6" spans="1:16" x14ac:dyDescent="0.25">
      <c r="A6" s="93"/>
      <c r="B6" s="105" t="s">
        <v>57</v>
      </c>
      <c r="C6" s="106"/>
      <c r="D6" s="107"/>
      <c r="E6" s="108">
        <v>45292</v>
      </c>
      <c r="F6" s="109"/>
      <c r="G6" s="93"/>
      <c r="H6" s="94"/>
      <c r="I6" s="94"/>
      <c r="J6" s="94"/>
      <c r="K6" s="94"/>
      <c r="L6" s="94"/>
      <c r="M6" s="120"/>
      <c r="N6" s="110"/>
      <c r="O6" s="79"/>
    </row>
    <row r="7" spans="1:16" x14ac:dyDescent="0.25">
      <c r="A7" s="93"/>
      <c r="B7" s="111" t="s">
        <v>58</v>
      </c>
      <c r="C7" s="72"/>
      <c r="D7" s="94"/>
      <c r="E7" s="112">
        <v>20</v>
      </c>
      <c r="F7" s="113" t="s">
        <v>59</v>
      </c>
      <c r="G7" s="93"/>
      <c r="H7" s="94"/>
      <c r="I7" s="94"/>
      <c r="J7" s="94"/>
      <c r="K7" s="94"/>
      <c r="L7" s="94"/>
      <c r="M7" s="120"/>
      <c r="N7" s="114"/>
      <c r="O7" s="81"/>
    </row>
    <row r="8" spans="1:16" x14ac:dyDescent="0.25">
      <c r="A8" s="93"/>
      <c r="B8" s="111" t="s">
        <v>60</v>
      </c>
      <c r="C8" s="72"/>
      <c r="D8" s="115">
        <f>E6-1</f>
        <v>45291</v>
      </c>
      <c r="E8" s="116">
        <v>1298580.1799999834</v>
      </c>
      <c r="F8" s="113" t="s">
        <v>61</v>
      </c>
      <c r="G8" s="93"/>
      <c r="H8" s="94"/>
      <c r="I8" s="209"/>
      <c r="J8" s="94"/>
      <c r="K8" s="122"/>
      <c r="L8" s="122"/>
      <c r="M8" s="114"/>
      <c r="N8" s="114"/>
      <c r="O8" s="81"/>
    </row>
    <row r="9" spans="1:16" x14ac:dyDescent="0.25">
      <c r="A9" s="93"/>
      <c r="B9" s="111" t="s">
        <v>60</v>
      </c>
      <c r="C9" s="72"/>
      <c r="D9" s="115">
        <f>EOMONTH(D8,E7)</f>
        <v>45900</v>
      </c>
      <c r="E9" s="116">
        <v>1037590.5799999833</v>
      </c>
      <c r="F9" s="113" t="s">
        <v>61</v>
      </c>
      <c r="G9" s="93"/>
      <c r="H9" s="94"/>
      <c r="I9" s="94"/>
      <c r="J9" s="94"/>
      <c r="K9" s="122"/>
      <c r="L9" s="122"/>
      <c r="M9" s="114"/>
      <c r="N9" s="114"/>
      <c r="O9" s="81"/>
    </row>
    <row r="10" spans="1:16" x14ac:dyDescent="0.25">
      <c r="A10" s="93"/>
      <c r="B10" s="111" t="s">
        <v>62</v>
      </c>
      <c r="C10" s="72"/>
      <c r="D10" s="94"/>
      <c r="E10" s="119">
        <f>M4</f>
        <v>1.400222104195838E-3</v>
      </c>
      <c r="F10" s="113"/>
      <c r="G10" s="93"/>
      <c r="H10" s="94"/>
      <c r="I10" s="94"/>
      <c r="J10" s="94"/>
      <c r="K10" s="122"/>
      <c r="L10" s="122"/>
      <c r="M10" s="114"/>
      <c r="N10" s="120"/>
      <c r="O10" s="82"/>
    </row>
    <row r="11" spans="1:16" x14ac:dyDescent="0.25">
      <c r="A11" s="93"/>
      <c r="B11" s="111" t="s">
        <v>63</v>
      </c>
      <c r="C11" s="72"/>
      <c r="D11" s="94"/>
      <c r="E11" s="121">
        <f>ROUND(E8*E10,2)</f>
        <v>1818.3</v>
      </c>
      <c r="F11" s="113" t="s">
        <v>61</v>
      </c>
      <c r="G11" s="93"/>
      <c r="H11" s="94"/>
      <c r="I11" s="94"/>
      <c r="J11" s="94"/>
      <c r="K11" s="122"/>
      <c r="L11" s="122"/>
      <c r="M11" s="114"/>
      <c r="N11" s="120"/>
      <c r="O11" s="82"/>
    </row>
    <row r="12" spans="1:16" x14ac:dyDescent="0.25">
      <c r="A12" s="93"/>
      <c r="B12" s="111" t="s">
        <v>64</v>
      </c>
      <c r="C12" s="72"/>
      <c r="D12" s="94"/>
      <c r="E12" s="121">
        <f>ROUND(E9*E10,2)</f>
        <v>1452.86</v>
      </c>
      <c r="F12" s="113" t="s">
        <v>61</v>
      </c>
      <c r="G12" s="93"/>
      <c r="H12" s="94"/>
      <c r="I12" s="94"/>
      <c r="J12" s="94"/>
      <c r="K12" s="122"/>
      <c r="L12" s="122"/>
      <c r="M12" s="114"/>
      <c r="N12" s="114"/>
      <c r="O12" s="81"/>
      <c r="P12" s="82"/>
    </row>
    <row r="13" spans="1:16" x14ac:dyDescent="0.25">
      <c r="A13" s="93"/>
      <c r="B13" s="123" t="s">
        <v>65</v>
      </c>
      <c r="C13" s="124"/>
      <c r="D13" s="125"/>
      <c r="E13" s="150">
        <v>0.03</v>
      </c>
      <c r="F13" s="126"/>
      <c r="G13" s="93"/>
      <c r="H13" s="94"/>
      <c r="I13" s="94"/>
      <c r="J13" s="94"/>
      <c r="K13" s="122"/>
      <c r="L13" s="122"/>
      <c r="M13" s="114"/>
      <c r="N13" s="114"/>
      <c r="O13" s="81"/>
      <c r="P13" s="82"/>
    </row>
    <row r="14" spans="1:16" x14ac:dyDescent="0.25">
      <c r="A14" s="93"/>
      <c r="B14" s="112"/>
      <c r="C14" s="72"/>
      <c r="D14" s="94"/>
      <c r="E14" s="127"/>
      <c r="F14" s="112"/>
      <c r="G14" s="93"/>
      <c r="H14" s="94"/>
      <c r="I14" s="94"/>
      <c r="J14" s="94"/>
      <c r="K14" s="122"/>
      <c r="L14" s="122"/>
      <c r="M14" s="114"/>
      <c r="N14" s="114"/>
      <c r="O14" s="81"/>
      <c r="P14" s="82"/>
    </row>
    <row r="15" spans="1:16" x14ac:dyDescent="0.25">
      <c r="A15" s="94"/>
      <c r="B15" s="94"/>
      <c r="C15" s="94"/>
      <c r="D15" s="94"/>
      <c r="E15" s="94"/>
      <c r="F15" s="94"/>
      <c r="G15" s="94"/>
      <c r="H15" s="94"/>
      <c r="I15" s="94"/>
      <c r="J15" s="94"/>
      <c r="K15" s="122"/>
      <c r="L15" s="122"/>
      <c r="M15" s="114"/>
      <c r="N15" s="114"/>
      <c r="O15" s="81"/>
      <c r="P15" s="82"/>
    </row>
    <row r="16" spans="1:16" ht="15.75" thickBot="1" x14ac:dyDescent="0.3">
      <c r="A16" s="128" t="s">
        <v>66</v>
      </c>
      <c r="B16" s="128" t="s">
        <v>67</v>
      </c>
      <c r="C16" s="128" t="s">
        <v>68</v>
      </c>
      <c r="D16" s="128" t="s">
        <v>69</v>
      </c>
      <c r="E16" s="128" t="s">
        <v>70</v>
      </c>
      <c r="F16" s="128" t="s">
        <v>71</v>
      </c>
      <c r="G16" s="128" t="s">
        <v>72</v>
      </c>
      <c r="H16" s="94"/>
      <c r="I16" s="94"/>
      <c r="J16" s="94"/>
      <c r="K16" s="80"/>
      <c r="L16" s="80"/>
      <c r="M16" s="81"/>
      <c r="N16" s="114"/>
      <c r="O16" s="81"/>
      <c r="P16" s="82"/>
    </row>
    <row r="17" spans="1:16" x14ac:dyDescent="0.25">
      <c r="A17" s="129">
        <f>E6</f>
        <v>45292</v>
      </c>
      <c r="B17" s="72">
        <v>1</v>
      </c>
      <c r="C17" s="103">
        <f>E11</f>
        <v>1818.3</v>
      </c>
      <c r="D17" s="130">
        <f>IPMT($E$13/12,B17,$E$7,-$E$11,$E$12,0)</f>
        <v>4.54575</v>
      </c>
      <c r="E17" s="130">
        <f>PPMT($E$13/12,B17,$E$7,-$E$11,$E$12,0)</f>
        <v>17.841832253450747</v>
      </c>
      <c r="F17" s="130">
        <f>SUM(D17:E17)</f>
        <v>22.387582253450745</v>
      </c>
      <c r="G17" s="130">
        <f>C17-E17</f>
        <v>1800.4581677465492</v>
      </c>
      <c r="H17" s="94"/>
      <c r="I17" s="94"/>
      <c r="J17" s="94"/>
      <c r="K17" s="80"/>
      <c r="L17" s="80"/>
      <c r="M17" s="81"/>
      <c r="N17" s="114"/>
      <c r="O17" s="81"/>
      <c r="P17" s="82"/>
    </row>
    <row r="18" spans="1:16" x14ac:dyDescent="0.25">
      <c r="A18" s="129">
        <f>EDATE(A17,1)</f>
        <v>45323</v>
      </c>
      <c r="B18" s="72">
        <v>2</v>
      </c>
      <c r="C18" s="103">
        <f>G17</f>
        <v>1800.4581677465492</v>
      </c>
      <c r="D18" s="130">
        <f t="shared" ref="D18:D36" si="0">IPMT($E$13/12,B18,$E$7,-$E$11,$E$12,0)</f>
        <v>4.5011454193663729</v>
      </c>
      <c r="E18" s="130">
        <f t="shared" ref="E18:E36" si="1">PPMT($E$13/12,B18,$E$7,-$E$11,$E$12,0)</f>
        <v>17.886436834084375</v>
      </c>
      <c r="F18" s="130">
        <f t="shared" ref="F18:F36" si="2">SUM(D18:E18)</f>
        <v>22.387582253450748</v>
      </c>
      <c r="G18" s="130">
        <f t="shared" ref="G18:G36" si="3">C18-E18</f>
        <v>1782.5717309124648</v>
      </c>
      <c r="H18" s="94"/>
      <c r="I18" s="94"/>
      <c r="J18" s="94"/>
      <c r="K18" s="80"/>
      <c r="L18" s="80"/>
      <c r="M18" s="81"/>
      <c r="N18" s="114"/>
      <c r="O18" s="81"/>
      <c r="P18" s="82"/>
    </row>
    <row r="19" spans="1:16" x14ac:dyDescent="0.25">
      <c r="A19" s="129">
        <f>EDATE(A18,1)</f>
        <v>45352</v>
      </c>
      <c r="B19" s="72">
        <v>3</v>
      </c>
      <c r="C19" s="103">
        <f>G18</f>
        <v>1782.5717309124648</v>
      </c>
      <c r="D19" s="130">
        <f t="shared" si="0"/>
        <v>4.4564293272811621</v>
      </c>
      <c r="E19" s="130">
        <f t="shared" si="1"/>
        <v>17.931152926169585</v>
      </c>
      <c r="F19" s="130">
        <f t="shared" si="2"/>
        <v>22.387582253450745</v>
      </c>
      <c r="G19" s="130">
        <f t="shared" si="3"/>
        <v>1764.6405779862953</v>
      </c>
      <c r="H19" s="94"/>
      <c r="I19" s="94"/>
      <c r="J19" s="94"/>
      <c r="K19" s="80"/>
      <c r="L19" s="80"/>
      <c r="M19" s="81"/>
      <c r="N19" s="114"/>
      <c r="O19" s="81"/>
      <c r="P19" s="82"/>
    </row>
    <row r="20" spans="1:16" x14ac:dyDescent="0.25">
      <c r="A20" s="76">
        <f t="shared" ref="A20:A36" si="4">EDATE(A19,1)</f>
        <v>45383</v>
      </c>
      <c r="B20" s="77">
        <v>4</v>
      </c>
      <c r="C20" s="74">
        <f t="shared" ref="C20:C36" si="5">G19</f>
        <v>1764.6405779862953</v>
      </c>
      <c r="D20" s="130">
        <f t="shared" si="0"/>
        <v>4.4116014449657381</v>
      </c>
      <c r="E20" s="130">
        <f t="shared" si="1"/>
        <v>17.975980808485012</v>
      </c>
      <c r="F20" s="130">
        <f t="shared" si="2"/>
        <v>22.387582253450752</v>
      </c>
      <c r="G20" s="78">
        <f t="shared" si="3"/>
        <v>1746.6645971778103</v>
      </c>
      <c r="K20" s="80"/>
      <c r="L20" s="80"/>
      <c r="M20" s="81"/>
      <c r="N20" s="81"/>
      <c r="O20" s="81"/>
      <c r="P20" s="82"/>
    </row>
    <row r="21" spans="1:16" x14ac:dyDescent="0.25">
      <c r="A21" s="76">
        <f t="shared" si="4"/>
        <v>45413</v>
      </c>
      <c r="B21" s="77">
        <v>5</v>
      </c>
      <c r="C21" s="74">
        <f t="shared" si="5"/>
        <v>1746.6645971778103</v>
      </c>
      <c r="D21" s="130">
        <f t="shared" si="0"/>
        <v>4.3666614929445258</v>
      </c>
      <c r="E21" s="130">
        <f t="shared" si="1"/>
        <v>18.020920760506222</v>
      </c>
      <c r="F21" s="130">
        <f t="shared" si="2"/>
        <v>22.387582253450748</v>
      </c>
      <c r="G21" s="78">
        <f t="shared" si="3"/>
        <v>1728.6436764173041</v>
      </c>
      <c r="K21" s="80"/>
      <c r="L21" s="80"/>
      <c r="M21" s="81"/>
      <c r="N21" s="81"/>
      <c r="O21" s="81"/>
      <c r="P21" s="82"/>
    </row>
    <row r="22" spans="1:16" x14ac:dyDescent="0.25">
      <c r="A22" s="76">
        <f t="shared" si="4"/>
        <v>45444</v>
      </c>
      <c r="B22" s="77">
        <v>6</v>
      </c>
      <c r="C22" s="74">
        <f t="shared" si="5"/>
        <v>1728.6436764173041</v>
      </c>
      <c r="D22" s="130">
        <f t="shared" si="0"/>
        <v>4.3216091910432599</v>
      </c>
      <c r="E22" s="130">
        <f t="shared" si="1"/>
        <v>18.065973062407487</v>
      </c>
      <c r="F22" s="130">
        <f t="shared" si="2"/>
        <v>22.387582253450745</v>
      </c>
      <c r="G22" s="78">
        <f t="shared" si="3"/>
        <v>1710.5777033548966</v>
      </c>
      <c r="K22" s="80"/>
      <c r="L22" s="80"/>
      <c r="M22" s="81"/>
      <c r="N22" s="81"/>
      <c r="O22" s="81"/>
      <c r="P22" s="82"/>
    </row>
    <row r="23" spans="1:16" x14ac:dyDescent="0.25">
      <c r="A23" s="76">
        <f t="shared" si="4"/>
        <v>45474</v>
      </c>
      <c r="B23" s="77">
        <v>7</v>
      </c>
      <c r="C23" s="74">
        <f t="shared" si="5"/>
        <v>1710.5777033548966</v>
      </c>
      <c r="D23" s="130">
        <f t="shared" si="0"/>
        <v>4.276444258387242</v>
      </c>
      <c r="E23" s="130">
        <f t="shared" si="1"/>
        <v>18.111137995063508</v>
      </c>
      <c r="F23" s="130">
        <f t="shared" si="2"/>
        <v>22.387582253450752</v>
      </c>
      <c r="G23" s="78">
        <f t="shared" si="3"/>
        <v>1692.4665653598331</v>
      </c>
      <c r="N23" s="81"/>
      <c r="O23" s="81"/>
      <c r="P23" s="82"/>
    </row>
    <row r="24" spans="1:16" x14ac:dyDescent="0.25">
      <c r="A24" s="76">
        <f>EDATE(A23,1)</f>
        <v>45505</v>
      </c>
      <c r="B24" s="77">
        <v>8</v>
      </c>
      <c r="C24" s="74">
        <f t="shared" si="5"/>
        <v>1692.4665653598331</v>
      </c>
      <c r="D24" s="130">
        <f t="shared" si="0"/>
        <v>4.231166413399583</v>
      </c>
      <c r="E24" s="130">
        <f t="shared" si="1"/>
        <v>18.156415840051164</v>
      </c>
      <c r="F24" s="130">
        <f t="shared" si="2"/>
        <v>22.387582253450745</v>
      </c>
      <c r="G24" s="78">
        <f t="shared" si="3"/>
        <v>1674.310149519782</v>
      </c>
      <c r="N24" s="81"/>
      <c r="O24" s="81"/>
      <c r="P24" s="82"/>
    </row>
    <row r="25" spans="1:16" x14ac:dyDescent="0.25">
      <c r="A25" s="76">
        <f t="shared" si="4"/>
        <v>45536</v>
      </c>
      <c r="B25" s="77">
        <v>9</v>
      </c>
      <c r="C25" s="74">
        <f t="shared" si="5"/>
        <v>1674.310149519782</v>
      </c>
      <c r="D25" s="130">
        <f t="shared" si="0"/>
        <v>4.185775373799455</v>
      </c>
      <c r="E25" s="130">
        <f t="shared" si="1"/>
        <v>18.201806879651294</v>
      </c>
      <c r="F25" s="130">
        <f t="shared" si="2"/>
        <v>22.387582253450748</v>
      </c>
      <c r="G25" s="78">
        <f t="shared" si="3"/>
        <v>1656.1083426401308</v>
      </c>
      <c r="N25" s="81"/>
      <c r="O25" s="81"/>
      <c r="P25" s="82"/>
    </row>
    <row r="26" spans="1:16" x14ac:dyDescent="0.25">
      <c r="A26" s="76">
        <f t="shared" si="4"/>
        <v>45566</v>
      </c>
      <c r="B26" s="77">
        <v>10</v>
      </c>
      <c r="C26" s="74">
        <f t="shared" si="5"/>
        <v>1656.1083426401308</v>
      </c>
      <c r="D26" s="130">
        <f t="shared" si="0"/>
        <v>4.1402708566003268</v>
      </c>
      <c r="E26" s="130">
        <f t="shared" si="1"/>
        <v>18.247311396850421</v>
      </c>
      <c r="F26" s="130">
        <f t="shared" si="2"/>
        <v>22.387582253450748</v>
      </c>
      <c r="G26" s="78">
        <f t="shared" si="3"/>
        <v>1637.8610312432804</v>
      </c>
      <c r="N26" s="81"/>
      <c r="O26" s="81"/>
      <c r="P26" s="82"/>
    </row>
    <row r="27" spans="1:16" x14ac:dyDescent="0.25">
      <c r="A27" s="76">
        <f t="shared" si="4"/>
        <v>45597</v>
      </c>
      <c r="B27" s="77">
        <v>11</v>
      </c>
      <c r="C27" s="74">
        <f t="shared" si="5"/>
        <v>1637.8610312432804</v>
      </c>
      <c r="D27" s="130">
        <f t="shared" si="0"/>
        <v>4.0946525781082004</v>
      </c>
      <c r="E27" s="130">
        <f t="shared" si="1"/>
        <v>18.292929675342545</v>
      </c>
      <c r="F27" s="130">
        <f t="shared" si="2"/>
        <v>22.387582253450745</v>
      </c>
      <c r="G27" s="78">
        <f t="shared" si="3"/>
        <v>1619.5681015679379</v>
      </c>
    </row>
    <row r="28" spans="1:16" x14ac:dyDescent="0.25">
      <c r="A28" s="76">
        <f t="shared" si="4"/>
        <v>45627</v>
      </c>
      <c r="B28" s="77">
        <v>12</v>
      </c>
      <c r="C28" s="74">
        <f t="shared" si="5"/>
        <v>1619.5681015679379</v>
      </c>
      <c r="D28" s="130">
        <f t="shared" si="0"/>
        <v>4.0489202539198441</v>
      </c>
      <c r="E28" s="130">
        <f t="shared" si="1"/>
        <v>18.338661999530903</v>
      </c>
      <c r="F28" s="130">
        <f t="shared" si="2"/>
        <v>22.387582253450745</v>
      </c>
      <c r="G28" s="78">
        <f t="shared" si="3"/>
        <v>1601.2294395684071</v>
      </c>
    </row>
    <row r="29" spans="1:16" x14ac:dyDescent="0.25">
      <c r="A29" s="76">
        <f t="shared" si="4"/>
        <v>45658</v>
      </c>
      <c r="B29" s="77">
        <v>13</v>
      </c>
      <c r="C29" s="74">
        <f t="shared" si="5"/>
        <v>1601.2294395684071</v>
      </c>
      <c r="D29" s="130">
        <f t="shared" si="0"/>
        <v>4.0030735989210164</v>
      </c>
      <c r="E29" s="130">
        <f t="shared" si="1"/>
        <v>18.384508654529728</v>
      </c>
      <c r="F29" s="130">
        <f t="shared" si="2"/>
        <v>22.387582253450745</v>
      </c>
      <c r="G29" s="78">
        <f t="shared" si="3"/>
        <v>1582.8449309138773</v>
      </c>
    </row>
    <row r="30" spans="1:16" x14ac:dyDescent="0.25">
      <c r="A30" s="76">
        <f t="shared" si="4"/>
        <v>45689</v>
      </c>
      <c r="B30" s="77">
        <v>14</v>
      </c>
      <c r="C30" s="74">
        <f t="shared" si="5"/>
        <v>1582.8449309138773</v>
      </c>
      <c r="D30" s="130">
        <f t="shared" si="0"/>
        <v>3.9571123272846922</v>
      </c>
      <c r="E30" s="130">
        <f t="shared" si="1"/>
        <v>18.430469926166055</v>
      </c>
      <c r="F30" s="130">
        <f t="shared" si="2"/>
        <v>22.387582253450745</v>
      </c>
      <c r="G30" s="78">
        <f t="shared" si="3"/>
        <v>1564.4144609877112</v>
      </c>
    </row>
    <row r="31" spans="1:16" x14ac:dyDescent="0.25">
      <c r="A31" s="76">
        <f t="shared" si="4"/>
        <v>45717</v>
      </c>
      <c r="B31" s="77">
        <v>15</v>
      </c>
      <c r="C31" s="74">
        <f t="shared" si="5"/>
        <v>1564.4144609877112</v>
      </c>
      <c r="D31" s="130">
        <f t="shared" si="0"/>
        <v>3.9110361524692774</v>
      </c>
      <c r="E31" s="130">
        <f t="shared" si="1"/>
        <v>18.476546100981469</v>
      </c>
      <c r="F31" s="130">
        <f t="shared" si="2"/>
        <v>22.387582253450745</v>
      </c>
      <c r="G31" s="78">
        <f t="shared" si="3"/>
        <v>1545.9379148867297</v>
      </c>
    </row>
    <row r="32" spans="1:16" x14ac:dyDescent="0.25">
      <c r="A32" s="76">
        <f t="shared" si="4"/>
        <v>45748</v>
      </c>
      <c r="B32" s="77">
        <v>16</v>
      </c>
      <c r="C32" s="74">
        <f t="shared" si="5"/>
        <v>1545.9379148867297</v>
      </c>
      <c r="D32" s="130">
        <f t="shared" si="0"/>
        <v>3.8648447872168239</v>
      </c>
      <c r="E32" s="130">
        <f t="shared" si="1"/>
        <v>18.522737466233924</v>
      </c>
      <c r="F32" s="130">
        <f t="shared" si="2"/>
        <v>22.387582253450748</v>
      </c>
      <c r="G32" s="78">
        <f t="shared" si="3"/>
        <v>1527.4151774204959</v>
      </c>
    </row>
    <row r="33" spans="1:7" x14ac:dyDescent="0.25">
      <c r="A33" s="76">
        <f t="shared" si="4"/>
        <v>45778</v>
      </c>
      <c r="B33" s="77">
        <v>17</v>
      </c>
      <c r="C33" s="74">
        <f t="shared" si="5"/>
        <v>1527.4151774204959</v>
      </c>
      <c r="D33" s="130">
        <f t="shared" si="0"/>
        <v>3.8185379435512385</v>
      </c>
      <c r="E33" s="130">
        <f t="shared" si="1"/>
        <v>18.569044309899507</v>
      </c>
      <c r="F33" s="130">
        <f t="shared" si="2"/>
        <v>22.387582253450745</v>
      </c>
      <c r="G33" s="78">
        <f t="shared" si="3"/>
        <v>1508.8461331105964</v>
      </c>
    </row>
    <row r="34" spans="1:7" x14ac:dyDescent="0.25">
      <c r="A34" s="76">
        <f t="shared" si="4"/>
        <v>45809</v>
      </c>
      <c r="B34" s="77">
        <v>18</v>
      </c>
      <c r="C34" s="74">
        <f t="shared" si="5"/>
        <v>1508.8461331105964</v>
      </c>
      <c r="D34" s="130">
        <f t="shared" si="0"/>
        <v>3.7721153327764898</v>
      </c>
      <c r="E34" s="130">
        <f t="shared" si="1"/>
        <v>18.615466920674258</v>
      </c>
      <c r="F34" s="130">
        <f t="shared" si="2"/>
        <v>22.387582253450748</v>
      </c>
      <c r="G34" s="78">
        <f t="shared" si="3"/>
        <v>1490.2306661899222</v>
      </c>
    </row>
    <row r="35" spans="1:7" x14ac:dyDescent="0.25">
      <c r="A35" s="76">
        <f t="shared" si="4"/>
        <v>45839</v>
      </c>
      <c r="B35" s="77">
        <v>19</v>
      </c>
      <c r="C35" s="74">
        <f t="shared" si="5"/>
        <v>1490.2306661899222</v>
      </c>
      <c r="D35" s="130">
        <f t="shared" si="0"/>
        <v>3.7255766654748044</v>
      </c>
      <c r="E35" s="130">
        <f t="shared" si="1"/>
        <v>18.662005587975941</v>
      </c>
      <c r="F35" s="130">
        <f t="shared" si="2"/>
        <v>22.387582253450745</v>
      </c>
      <c r="G35" s="78">
        <f t="shared" si="3"/>
        <v>1471.5686606019462</v>
      </c>
    </row>
    <row r="36" spans="1:7" x14ac:dyDescent="0.25">
      <c r="A36" s="76">
        <f t="shared" si="4"/>
        <v>45870</v>
      </c>
      <c r="B36" s="77">
        <v>20</v>
      </c>
      <c r="C36" s="74">
        <f t="shared" si="5"/>
        <v>1471.5686606019462</v>
      </c>
      <c r="D36" s="130">
        <f t="shared" si="0"/>
        <v>3.6789216515048646</v>
      </c>
      <c r="E36" s="130">
        <f t="shared" si="1"/>
        <v>18.708660601945883</v>
      </c>
      <c r="F36" s="130">
        <f t="shared" si="2"/>
        <v>22.387582253450748</v>
      </c>
      <c r="G36" s="78">
        <f t="shared" si="3"/>
        <v>1452.8600000000004</v>
      </c>
    </row>
    <row r="37" spans="1:7" x14ac:dyDescent="0.25">
      <c r="A37" s="76"/>
      <c r="B37" s="77"/>
      <c r="C37" s="74"/>
      <c r="D37" s="130"/>
      <c r="E37" s="130"/>
      <c r="F37" s="130"/>
      <c r="G37" s="78"/>
    </row>
    <row r="38" spans="1:7" x14ac:dyDescent="0.25">
      <c r="A38" s="76"/>
      <c r="B38" s="77"/>
      <c r="C38" s="74"/>
      <c r="D38" s="130"/>
      <c r="E38" s="130"/>
      <c r="F38" s="130"/>
      <c r="G38" s="78"/>
    </row>
    <row r="39" spans="1:7" x14ac:dyDescent="0.25">
      <c r="A39" s="76"/>
      <c r="B39" s="77"/>
      <c r="C39" s="74"/>
      <c r="D39" s="130"/>
      <c r="E39" s="130"/>
      <c r="F39" s="130"/>
      <c r="G39" s="78"/>
    </row>
    <row r="40" spans="1:7" x14ac:dyDescent="0.25">
      <c r="A40" s="76"/>
      <c r="B40" s="77"/>
      <c r="C40" s="74"/>
      <c r="D40" s="130"/>
      <c r="E40" s="130"/>
      <c r="F40" s="130"/>
      <c r="G40" s="78"/>
    </row>
    <row r="41" spans="1:7" x14ac:dyDescent="0.25">
      <c r="A41" s="76"/>
      <c r="B41" s="77"/>
      <c r="C41" s="74"/>
      <c r="D41" s="78"/>
      <c r="E41" s="78"/>
      <c r="F41" s="78"/>
      <c r="G41" s="78"/>
    </row>
    <row r="42" spans="1:7" x14ac:dyDescent="0.25">
      <c r="A42" s="76"/>
      <c r="B42" s="77"/>
      <c r="C42" s="74"/>
      <c r="D42" s="78"/>
      <c r="E42" s="78"/>
      <c r="F42" s="78"/>
      <c r="G42" s="78"/>
    </row>
    <row r="43" spans="1:7" x14ac:dyDescent="0.25">
      <c r="A43" s="76"/>
      <c r="B43" s="77"/>
      <c r="C43" s="74"/>
      <c r="D43" s="78"/>
      <c r="E43" s="78"/>
      <c r="F43" s="78"/>
      <c r="G43" s="78"/>
    </row>
    <row r="44" spans="1:7" x14ac:dyDescent="0.25">
      <c r="A44" s="76"/>
      <c r="B44" s="77"/>
      <c r="C44" s="74"/>
      <c r="D44" s="78"/>
      <c r="E44" s="78"/>
      <c r="F44" s="78"/>
      <c r="G44" s="78"/>
    </row>
    <row r="45" spans="1:7" x14ac:dyDescent="0.25">
      <c r="A45" s="76"/>
      <c r="B45" s="77"/>
      <c r="C45" s="74"/>
      <c r="D45" s="78"/>
      <c r="E45" s="78"/>
      <c r="F45" s="78"/>
      <c r="G45" s="78"/>
    </row>
    <row r="46" spans="1:7" x14ac:dyDescent="0.25">
      <c r="A46" s="76"/>
      <c r="B46" s="77"/>
      <c r="C46" s="74"/>
      <c r="D46" s="78"/>
      <c r="E46" s="78"/>
      <c r="F46" s="78"/>
      <c r="G46" s="78"/>
    </row>
    <row r="47" spans="1:7" x14ac:dyDescent="0.25">
      <c r="A47" s="76"/>
      <c r="B47" s="77"/>
      <c r="C47" s="74"/>
      <c r="D47" s="78"/>
      <c r="E47" s="78"/>
      <c r="F47" s="78"/>
      <c r="G47" s="78"/>
    </row>
    <row r="48" spans="1:7" x14ac:dyDescent="0.25">
      <c r="A48" s="76"/>
      <c r="B48" s="77"/>
      <c r="C48" s="74"/>
      <c r="D48" s="78"/>
      <c r="E48" s="78"/>
      <c r="F48" s="78"/>
      <c r="G48" s="78"/>
    </row>
    <row r="49" spans="1:7" x14ac:dyDescent="0.25">
      <c r="A49" s="76"/>
      <c r="B49" s="77"/>
      <c r="C49" s="74"/>
      <c r="D49" s="78"/>
      <c r="E49" s="78"/>
      <c r="F49" s="78"/>
      <c r="G49" s="78"/>
    </row>
    <row r="50" spans="1:7" x14ac:dyDescent="0.25">
      <c r="A50" s="76"/>
      <c r="B50" s="77"/>
      <c r="C50" s="74"/>
      <c r="D50" s="78"/>
      <c r="E50" s="78"/>
      <c r="F50" s="78"/>
      <c r="G50" s="78"/>
    </row>
    <row r="51" spans="1:7" x14ac:dyDescent="0.25">
      <c r="A51" s="76"/>
      <c r="B51" s="77"/>
      <c r="C51" s="74"/>
      <c r="D51" s="78"/>
      <c r="E51" s="78"/>
      <c r="F51" s="78"/>
      <c r="G51" s="78"/>
    </row>
    <row r="52" spans="1:7" x14ac:dyDescent="0.25">
      <c r="A52" s="76"/>
      <c r="B52" s="77"/>
      <c r="C52" s="74"/>
      <c r="D52" s="78"/>
      <c r="E52" s="78"/>
      <c r="F52" s="78"/>
      <c r="G52" s="78"/>
    </row>
    <row r="53" spans="1:7" x14ac:dyDescent="0.25">
      <c r="A53" s="76"/>
      <c r="B53" s="77"/>
      <c r="C53" s="74"/>
      <c r="D53" s="78"/>
      <c r="E53" s="78"/>
      <c r="F53" s="78"/>
      <c r="G53" s="78"/>
    </row>
    <row r="54" spans="1:7" x14ac:dyDescent="0.25">
      <c r="A54" s="76"/>
      <c r="B54" s="77"/>
      <c r="C54" s="74"/>
      <c r="D54" s="78"/>
      <c r="E54" s="78"/>
      <c r="F54" s="78"/>
      <c r="G54" s="78"/>
    </row>
    <row r="55" spans="1:7" x14ac:dyDescent="0.25">
      <c r="A55" s="76"/>
      <c r="B55" s="77"/>
      <c r="C55" s="74"/>
      <c r="D55" s="78"/>
      <c r="E55" s="78"/>
      <c r="F55" s="78"/>
      <c r="G55" s="78"/>
    </row>
    <row r="56" spans="1:7" x14ac:dyDescent="0.25">
      <c r="A56" s="76"/>
      <c r="B56" s="77"/>
      <c r="C56" s="74"/>
      <c r="D56" s="78"/>
      <c r="E56" s="78"/>
      <c r="F56" s="78"/>
      <c r="G56" s="78"/>
    </row>
    <row r="57" spans="1:7" x14ac:dyDescent="0.25">
      <c r="A57" s="76"/>
      <c r="B57" s="77"/>
      <c r="C57" s="74"/>
      <c r="D57" s="78"/>
      <c r="E57" s="78"/>
      <c r="F57" s="78"/>
      <c r="G57" s="78"/>
    </row>
    <row r="58" spans="1:7" x14ac:dyDescent="0.25">
      <c r="A58" s="76"/>
      <c r="B58" s="77"/>
      <c r="C58" s="74"/>
      <c r="D58" s="78"/>
      <c r="E58" s="78"/>
      <c r="F58" s="78"/>
      <c r="G58" s="78"/>
    </row>
    <row r="59" spans="1:7" x14ac:dyDescent="0.25">
      <c r="A59" s="76"/>
      <c r="B59" s="77"/>
      <c r="C59" s="74"/>
      <c r="D59" s="78"/>
      <c r="E59" s="78"/>
      <c r="F59" s="78"/>
      <c r="G59" s="78"/>
    </row>
    <row r="60" spans="1:7" x14ac:dyDescent="0.25">
      <c r="A60" s="76"/>
      <c r="B60" s="77"/>
      <c r="C60" s="74"/>
      <c r="D60" s="78"/>
      <c r="E60" s="78"/>
      <c r="F60" s="78"/>
      <c r="G60" s="78"/>
    </row>
    <row r="61" spans="1:7" x14ac:dyDescent="0.25">
      <c r="A61" s="76"/>
      <c r="B61" s="77"/>
      <c r="C61" s="74"/>
      <c r="D61" s="78"/>
      <c r="E61" s="78"/>
      <c r="F61" s="78"/>
      <c r="G61" s="78"/>
    </row>
    <row r="62" spans="1:7" x14ac:dyDescent="0.25">
      <c r="A62" s="76"/>
      <c r="B62" s="77"/>
      <c r="C62" s="74"/>
      <c r="D62" s="78"/>
      <c r="E62" s="78"/>
      <c r="F62" s="78"/>
      <c r="G62" s="78"/>
    </row>
    <row r="63" spans="1:7" x14ac:dyDescent="0.25">
      <c r="A63" s="76"/>
      <c r="B63" s="77"/>
      <c r="C63" s="74"/>
      <c r="D63" s="78"/>
      <c r="E63" s="78"/>
      <c r="F63" s="78"/>
      <c r="G63" s="78"/>
    </row>
    <row r="64" spans="1:7" x14ac:dyDescent="0.25">
      <c r="A64" s="76"/>
      <c r="B64" s="77"/>
      <c r="C64" s="74"/>
      <c r="D64" s="78"/>
      <c r="E64" s="78"/>
      <c r="F64" s="78"/>
      <c r="G64" s="78"/>
    </row>
    <row r="65" spans="1:7" x14ac:dyDescent="0.25">
      <c r="A65" s="76"/>
      <c r="B65" s="77"/>
      <c r="C65" s="74"/>
      <c r="D65" s="78"/>
      <c r="E65" s="78"/>
      <c r="F65" s="78"/>
      <c r="G65" s="78"/>
    </row>
    <row r="66" spans="1:7" x14ac:dyDescent="0.25">
      <c r="A66" s="76"/>
      <c r="B66" s="77"/>
      <c r="C66" s="74"/>
      <c r="D66" s="78"/>
      <c r="E66" s="78"/>
      <c r="F66" s="78"/>
      <c r="G66" s="78"/>
    </row>
    <row r="67" spans="1:7" x14ac:dyDescent="0.25">
      <c r="A67" s="76"/>
      <c r="B67" s="77"/>
      <c r="C67" s="74"/>
      <c r="D67" s="78"/>
      <c r="E67" s="78"/>
      <c r="F67" s="78"/>
      <c r="G67" s="78"/>
    </row>
    <row r="68" spans="1:7" x14ac:dyDescent="0.25">
      <c r="A68" s="76"/>
      <c r="B68" s="77"/>
      <c r="C68" s="74"/>
      <c r="D68" s="78"/>
      <c r="E68" s="78"/>
      <c r="F68" s="78"/>
      <c r="G68" s="78"/>
    </row>
    <row r="69" spans="1:7" x14ac:dyDescent="0.25">
      <c r="A69" s="76"/>
      <c r="B69" s="77"/>
      <c r="C69" s="74"/>
      <c r="D69" s="78"/>
      <c r="E69" s="78"/>
      <c r="F69" s="78"/>
      <c r="G69" s="78"/>
    </row>
    <row r="70" spans="1:7" x14ac:dyDescent="0.25">
      <c r="A70" s="76"/>
      <c r="B70" s="77"/>
      <c r="C70" s="74"/>
      <c r="D70" s="78"/>
      <c r="E70" s="78"/>
      <c r="F70" s="78"/>
      <c r="G70" s="78"/>
    </row>
    <row r="71" spans="1:7" x14ac:dyDescent="0.25">
      <c r="A71" s="76"/>
      <c r="B71" s="77"/>
      <c r="C71" s="74"/>
      <c r="D71" s="78"/>
      <c r="E71" s="78"/>
      <c r="F71" s="78"/>
      <c r="G71" s="78"/>
    </row>
    <row r="72" spans="1:7" x14ac:dyDescent="0.25">
      <c r="A72" s="76"/>
      <c r="B72" s="77"/>
      <c r="C72" s="74"/>
      <c r="D72" s="78"/>
      <c r="E72" s="78"/>
      <c r="F72" s="78"/>
      <c r="G72" s="78"/>
    </row>
    <row r="73" spans="1:7" x14ac:dyDescent="0.25">
      <c r="A73" s="76"/>
      <c r="B73" s="77"/>
      <c r="C73" s="74"/>
      <c r="D73" s="78"/>
      <c r="E73" s="78"/>
      <c r="F73" s="78"/>
      <c r="G73" s="78"/>
    </row>
    <row r="74" spans="1:7" x14ac:dyDescent="0.25">
      <c r="A74" s="76"/>
      <c r="B74" s="77"/>
      <c r="C74" s="74"/>
      <c r="D74" s="78"/>
      <c r="E74" s="78"/>
      <c r="F74" s="78"/>
      <c r="G74" s="78"/>
    </row>
    <row r="75" spans="1:7" x14ac:dyDescent="0.25">
      <c r="A75" s="76"/>
      <c r="B75" s="77"/>
      <c r="C75" s="74"/>
      <c r="D75" s="78"/>
      <c r="E75" s="78"/>
      <c r="F75" s="78"/>
      <c r="G75" s="78"/>
    </row>
    <row r="76" spans="1:7" x14ac:dyDescent="0.25">
      <c r="A76" s="76"/>
      <c r="B76" s="77"/>
      <c r="C76" s="74"/>
      <c r="D76" s="78"/>
      <c r="E76" s="78"/>
      <c r="F76" s="78"/>
      <c r="G76" s="78"/>
    </row>
    <row r="77" spans="1:7" x14ac:dyDescent="0.25">
      <c r="A77" s="76"/>
      <c r="B77" s="77"/>
      <c r="C77" s="74"/>
      <c r="D77" s="78"/>
      <c r="E77" s="78"/>
      <c r="F77" s="78"/>
      <c r="G77" s="78"/>
    </row>
    <row r="78" spans="1:7" x14ac:dyDescent="0.25">
      <c r="A78" s="76"/>
      <c r="B78" s="77"/>
      <c r="C78" s="74"/>
      <c r="D78" s="78"/>
      <c r="E78" s="78"/>
      <c r="F78" s="78"/>
      <c r="G78" s="78"/>
    </row>
    <row r="79" spans="1:7" x14ac:dyDescent="0.25">
      <c r="A79" s="76"/>
      <c r="B79" s="77"/>
      <c r="C79" s="74"/>
      <c r="D79" s="78"/>
      <c r="E79" s="78"/>
      <c r="F79" s="78"/>
      <c r="G79" s="78"/>
    </row>
    <row r="80" spans="1:7" x14ac:dyDescent="0.25">
      <c r="A80" s="76"/>
      <c r="B80" s="77"/>
      <c r="C80" s="74"/>
      <c r="D80" s="78"/>
      <c r="E80" s="78"/>
      <c r="F80" s="78"/>
      <c r="G80" s="78"/>
    </row>
    <row r="81" spans="1:7" x14ac:dyDescent="0.25">
      <c r="A81" s="76"/>
      <c r="B81" s="77"/>
      <c r="C81" s="74"/>
      <c r="D81" s="78"/>
      <c r="E81" s="78"/>
      <c r="F81" s="78"/>
      <c r="G81" s="78"/>
    </row>
    <row r="82" spans="1:7" x14ac:dyDescent="0.25">
      <c r="A82" s="76"/>
      <c r="B82" s="77"/>
      <c r="C82" s="74"/>
      <c r="D82" s="78"/>
      <c r="E82" s="78"/>
      <c r="F82" s="78"/>
      <c r="G82" s="78"/>
    </row>
    <row r="83" spans="1:7" x14ac:dyDescent="0.25">
      <c r="A83" s="76"/>
      <c r="B83" s="77"/>
      <c r="C83" s="74"/>
      <c r="D83" s="78"/>
      <c r="E83" s="78"/>
      <c r="F83" s="78"/>
      <c r="G83" s="78"/>
    </row>
    <row r="84" spans="1:7" x14ac:dyDescent="0.25">
      <c r="A84" s="76"/>
      <c r="B84" s="77"/>
      <c r="C84" s="74"/>
      <c r="D84" s="78"/>
      <c r="E84" s="78"/>
      <c r="F84" s="78"/>
      <c r="G84" s="78"/>
    </row>
    <row r="85" spans="1:7" x14ac:dyDescent="0.25">
      <c r="A85" s="76"/>
      <c r="B85" s="77"/>
      <c r="C85" s="74"/>
      <c r="D85" s="78"/>
      <c r="E85" s="78"/>
      <c r="F85" s="78"/>
      <c r="G85" s="78"/>
    </row>
    <row r="86" spans="1:7" x14ac:dyDescent="0.25">
      <c r="A86" s="76"/>
      <c r="B86" s="77"/>
      <c r="C86" s="74"/>
      <c r="D86" s="78"/>
      <c r="E86" s="78"/>
      <c r="F86" s="78"/>
      <c r="G86" s="78"/>
    </row>
    <row r="87" spans="1:7" x14ac:dyDescent="0.25">
      <c r="A87" s="76"/>
      <c r="B87" s="77"/>
      <c r="C87" s="74"/>
      <c r="D87" s="78"/>
      <c r="E87" s="78"/>
      <c r="F87" s="78"/>
      <c r="G87" s="78"/>
    </row>
    <row r="88" spans="1:7" x14ac:dyDescent="0.25">
      <c r="A88" s="76"/>
      <c r="B88" s="77"/>
      <c r="C88" s="74"/>
      <c r="D88" s="78"/>
      <c r="E88" s="78"/>
      <c r="F88" s="78"/>
      <c r="G88" s="78"/>
    </row>
    <row r="89" spans="1:7" x14ac:dyDescent="0.25">
      <c r="A89" s="76"/>
      <c r="B89" s="77"/>
      <c r="C89" s="74"/>
      <c r="D89" s="78"/>
      <c r="E89" s="78"/>
      <c r="F89" s="78"/>
      <c r="G89" s="78"/>
    </row>
    <row r="90" spans="1:7" x14ac:dyDescent="0.25">
      <c r="A90" s="76"/>
      <c r="B90" s="77"/>
      <c r="C90" s="74"/>
      <c r="D90" s="78"/>
      <c r="E90" s="78"/>
      <c r="F90" s="78"/>
      <c r="G90" s="78"/>
    </row>
    <row r="91" spans="1:7" x14ac:dyDescent="0.25">
      <c r="A91" s="76"/>
      <c r="B91" s="77"/>
      <c r="C91" s="74"/>
      <c r="D91" s="78"/>
      <c r="E91" s="78"/>
      <c r="F91" s="78"/>
      <c r="G91" s="78"/>
    </row>
    <row r="92" spans="1:7" x14ac:dyDescent="0.25">
      <c r="A92" s="76"/>
      <c r="B92" s="77"/>
      <c r="C92" s="74"/>
      <c r="D92" s="78"/>
      <c r="E92" s="78"/>
      <c r="F92" s="78"/>
      <c r="G92" s="78"/>
    </row>
    <row r="93" spans="1:7" x14ac:dyDescent="0.25">
      <c r="A93" s="76"/>
      <c r="B93" s="77"/>
      <c r="C93" s="74"/>
      <c r="D93" s="78"/>
      <c r="E93" s="78"/>
      <c r="F93" s="78"/>
      <c r="G93" s="78"/>
    </row>
    <row r="94" spans="1:7" x14ac:dyDescent="0.25">
      <c r="A94" s="76"/>
      <c r="B94" s="77"/>
      <c r="C94" s="74"/>
      <c r="D94" s="78"/>
      <c r="E94" s="78"/>
      <c r="F94" s="78"/>
      <c r="G94" s="78"/>
    </row>
    <row r="95" spans="1:7" x14ac:dyDescent="0.25">
      <c r="A95" s="76"/>
      <c r="B95" s="77"/>
      <c r="C95" s="74"/>
      <c r="D95" s="78"/>
      <c r="E95" s="78"/>
      <c r="F95" s="78"/>
      <c r="G95" s="78"/>
    </row>
    <row r="96" spans="1:7" x14ac:dyDescent="0.25">
      <c r="A96" s="76"/>
      <c r="B96" s="77"/>
      <c r="C96" s="74"/>
      <c r="D96" s="78"/>
      <c r="E96" s="78"/>
      <c r="F96" s="78"/>
      <c r="G96" s="78"/>
    </row>
    <row r="97" spans="1:7" x14ac:dyDescent="0.25">
      <c r="A97" s="76"/>
      <c r="B97" s="77"/>
      <c r="C97" s="74"/>
      <c r="D97" s="78"/>
      <c r="E97" s="78"/>
      <c r="F97" s="78"/>
      <c r="G97" s="78"/>
    </row>
    <row r="98" spans="1:7" x14ac:dyDescent="0.25">
      <c r="A98" s="76"/>
      <c r="B98" s="77"/>
      <c r="C98" s="74"/>
      <c r="D98" s="78"/>
      <c r="E98" s="78"/>
      <c r="F98" s="78"/>
      <c r="G98" s="78"/>
    </row>
    <row r="99" spans="1:7" x14ac:dyDescent="0.25">
      <c r="A99" s="76"/>
      <c r="B99" s="77"/>
      <c r="C99" s="74"/>
      <c r="D99" s="78"/>
      <c r="E99" s="78"/>
      <c r="F99" s="78"/>
      <c r="G99" s="78"/>
    </row>
    <row r="100" spans="1:7" x14ac:dyDescent="0.25">
      <c r="A100" s="76"/>
      <c r="B100" s="77"/>
      <c r="C100" s="74"/>
      <c r="D100" s="78"/>
      <c r="E100" s="78"/>
      <c r="F100" s="78"/>
      <c r="G100" s="78"/>
    </row>
    <row r="101" spans="1:7" x14ac:dyDescent="0.25">
      <c r="A101" s="76"/>
      <c r="B101" s="77"/>
      <c r="C101" s="74"/>
      <c r="D101" s="78"/>
      <c r="E101" s="78"/>
      <c r="F101" s="78"/>
      <c r="G101" s="78"/>
    </row>
    <row r="102" spans="1:7" x14ac:dyDescent="0.25">
      <c r="A102" s="76"/>
      <c r="B102" s="77"/>
      <c r="C102" s="74"/>
      <c r="D102" s="78"/>
      <c r="E102" s="78"/>
      <c r="F102" s="78"/>
      <c r="G102" s="78"/>
    </row>
    <row r="103" spans="1:7" x14ac:dyDescent="0.25">
      <c r="A103" s="76"/>
      <c r="B103" s="77"/>
      <c r="C103" s="74"/>
      <c r="D103" s="78"/>
      <c r="E103" s="78"/>
      <c r="F103" s="78"/>
      <c r="G103" s="78"/>
    </row>
    <row r="104" spans="1:7" x14ac:dyDescent="0.25">
      <c r="A104" s="76"/>
      <c r="B104" s="77"/>
      <c r="C104" s="74"/>
      <c r="D104" s="78"/>
      <c r="E104" s="78"/>
      <c r="F104" s="78"/>
      <c r="G104" s="78"/>
    </row>
    <row r="105" spans="1:7" x14ac:dyDescent="0.25">
      <c r="A105" s="76"/>
      <c r="B105" s="77"/>
      <c r="C105" s="74"/>
      <c r="D105" s="78"/>
      <c r="E105" s="78"/>
      <c r="F105" s="78"/>
      <c r="G105" s="78"/>
    </row>
    <row r="106" spans="1:7" x14ac:dyDescent="0.25">
      <c r="A106" s="76"/>
      <c r="B106" s="77"/>
      <c r="C106" s="74"/>
      <c r="D106" s="78"/>
      <c r="E106" s="78"/>
      <c r="F106" s="78"/>
      <c r="G106" s="78"/>
    </row>
    <row r="107" spans="1:7" x14ac:dyDescent="0.25">
      <c r="A107" s="76"/>
      <c r="B107" s="77"/>
      <c r="C107" s="74"/>
      <c r="D107" s="78"/>
      <c r="E107" s="78"/>
      <c r="F107" s="78"/>
      <c r="G107" s="78"/>
    </row>
    <row r="108" spans="1:7" x14ac:dyDescent="0.25">
      <c r="A108" s="76"/>
      <c r="B108" s="77"/>
      <c r="C108" s="74"/>
      <c r="D108" s="78"/>
      <c r="E108" s="78"/>
      <c r="F108" s="78"/>
      <c r="G108" s="78"/>
    </row>
    <row r="109" spans="1:7" x14ac:dyDescent="0.25">
      <c r="A109" s="76"/>
      <c r="B109" s="77"/>
      <c r="C109" s="74"/>
      <c r="D109" s="78"/>
      <c r="E109" s="78"/>
      <c r="F109" s="78"/>
      <c r="G109" s="78"/>
    </row>
    <row r="110" spans="1:7" x14ac:dyDescent="0.25">
      <c r="A110" s="76"/>
      <c r="B110" s="77"/>
      <c r="C110" s="74"/>
      <c r="D110" s="78"/>
      <c r="E110" s="78"/>
      <c r="F110" s="78"/>
      <c r="G110" s="78"/>
    </row>
    <row r="111" spans="1:7" x14ac:dyDescent="0.25">
      <c r="A111" s="76"/>
      <c r="B111" s="77"/>
      <c r="C111" s="74"/>
      <c r="D111" s="78"/>
      <c r="E111" s="78"/>
      <c r="F111" s="78"/>
      <c r="G111" s="78"/>
    </row>
    <row r="112" spans="1:7" x14ac:dyDescent="0.25">
      <c r="A112" s="76"/>
      <c r="B112" s="77"/>
      <c r="C112" s="74"/>
      <c r="D112" s="78"/>
      <c r="E112" s="78"/>
      <c r="F112" s="78"/>
      <c r="G112" s="78"/>
    </row>
    <row r="113" spans="1:7" x14ac:dyDescent="0.25">
      <c r="A113" s="76"/>
      <c r="B113" s="77"/>
      <c r="C113" s="74"/>
      <c r="D113" s="78"/>
      <c r="E113" s="78"/>
      <c r="F113" s="78"/>
      <c r="G113" s="78"/>
    </row>
    <row r="114" spans="1:7" x14ac:dyDescent="0.25">
      <c r="A114" s="76"/>
      <c r="B114" s="77"/>
      <c r="C114" s="74"/>
      <c r="D114" s="78"/>
      <c r="E114" s="78"/>
      <c r="F114" s="78"/>
      <c r="G114" s="78"/>
    </row>
    <row r="115" spans="1:7" x14ac:dyDescent="0.25">
      <c r="A115" s="76"/>
      <c r="B115" s="77"/>
      <c r="C115" s="74"/>
      <c r="D115" s="78"/>
      <c r="E115" s="78"/>
      <c r="F115" s="78"/>
      <c r="G115" s="78"/>
    </row>
    <row r="116" spans="1:7" x14ac:dyDescent="0.25">
      <c r="A116" s="76"/>
      <c r="B116" s="77"/>
      <c r="C116" s="74"/>
      <c r="D116" s="78"/>
      <c r="E116" s="78"/>
      <c r="F116" s="78"/>
      <c r="G116" s="78"/>
    </row>
    <row r="117" spans="1:7" x14ac:dyDescent="0.25">
      <c r="A117" s="76"/>
      <c r="B117" s="77"/>
      <c r="C117" s="74"/>
      <c r="D117" s="78"/>
      <c r="E117" s="78"/>
      <c r="F117" s="78"/>
      <c r="G117" s="78"/>
    </row>
    <row r="118" spans="1:7" x14ac:dyDescent="0.25">
      <c r="A118" s="76"/>
      <c r="B118" s="77"/>
      <c r="C118" s="74"/>
      <c r="D118" s="78"/>
      <c r="E118" s="78"/>
      <c r="F118" s="78"/>
      <c r="G118" s="78"/>
    </row>
    <row r="119" spans="1:7" x14ac:dyDescent="0.25">
      <c r="A119" s="76"/>
      <c r="B119" s="77"/>
      <c r="C119" s="74"/>
      <c r="D119" s="78"/>
      <c r="E119" s="78"/>
      <c r="F119" s="78"/>
      <c r="G119" s="78"/>
    </row>
    <row r="120" spans="1:7" x14ac:dyDescent="0.25">
      <c r="A120" s="76"/>
      <c r="B120" s="77"/>
      <c r="C120" s="74"/>
      <c r="D120" s="78"/>
      <c r="E120" s="78"/>
      <c r="F120" s="78"/>
      <c r="G120" s="78"/>
    </row>
    <row r="121" spans="1:7" x14ac:dyDescent="0.25">
      <c r="A121" s="76"/>
      <c r="B121" s="77"/>
      <c r="C121" s="74"/>
      <c r="D121" s="78"/>
      <c r="E121" s="78"/>
      <c r="F121" s="78"/>
      <c r="G121" s="78"/>
    </row>
    <row r="122" spans="1:7" x14ac:dyDescent="0.25">
      <c r="A122" s="76"/>
      <c r="B122" s="77"/>
      <c r="C122" s="74"/>
      <c r="D122" s="78"/>
      <c r="E122" s="78"/>
      <c r="F122" s="78"/>
      <c r="G122" s="78"/>
    </row>
    <row r="123" spans="1:7" x14ac:dyDescent="0.25">
      <c r="A123" s="76"/>
      <c r="B123" s="77"/>
      <c r="C123" s="74"/>
      <c r="D123" s="78"/>
      <c r="E123" s="78"/>
      <c r="F123" s="78"/>
      <c r="G123" s="78"/>
    </row>
    <row r="124" spans="1:7" x14ac:dyDescent="0.25">
      <c r="A124" s="76"/>
      <c r="B124" s="77"/>
      <c r="C124" s="74"/>
      <c r="D124" s="78"/>
      <c r="E124" s="78"/>
      <c r="F124" s="78"/>
      <c r="G124" s="78"/>
    </row>
    <row r="125" spans="1:7" x14ac:dyDescent="0.25">
      <c r="A125" s="76"/>
      <c r="B125" s="77"/>
      <c r="C125" s="74"/>
      <c r="D125" s="78"/>
      <c r="E125" s="78"/>
      <c r="F125" s="78"/>
      <c r="G125" s="78"/>
    </row>
    <row r="126" spans="1:7" x14ac:dyDescent="0.25">
      <c r="A126" s="76"/>
      <c r="B126" s="77"/>
      <c r="C126" s="74"/>
      <c r="D126" s="78"/>
      <c r="E126" s="78"/>
      <c r="F126" s="78"/>
      <c r="G126" s="78"/>
    </row>
    <row r="127" spans="1:7" x14ac:dyDescent="0.25">
      <c r="A127" s="76"/>
      <c r="B127" s="77"/>
      <c r="C127" s="74"/>
      <c r="D127" s="78"/>
      <c r="E127" s="78"/>
      <c r="F127" s="78"/>
      <c r="G127" s="78"/>
    </row>
    <row r="128" spans="1:7" x14ac:dyDescent="0.25">
      <c r="A128" s="76"/>
      <c r="B128" s="77"/>
      <c r="C128" s="74"/>
      <c r="D128" s="78"/>
      <c r="E128" s="78"/>
      <c r="F128" s="78"/>
      <c r="G128" s="78"/>
    </row>
    <row r="129" spans="1:7" x14ac:dyDescent="0.25">
      <c r="A129" s="76"/>
      <c r="B129" s="77"/>
      <c r="C129" s="74"/>
      <c r="D129" s="78"/>
      <c r="E129" s="78"/>
      <c r="F129" s="78"/>
      <c r="G129" s="78"/>
    </row>
    <row r="130" spans="1:7" x14ac:dyDescent="0.25">
      <c r="A130" s="76"/>
      <c r="B130" s="77"/>
      <c r="C130" s="74"/>
      <c r="D130" s="78"/>
      <c r="E130" s="78"/>
      <c r="F130" s="78"/>
      <c r="G130" s="78"/>
    </row>
    <row r="131" spans="1:7" x14ac:dyDescent="0.25">
      <c r="A131" s="76"/>
      <c r="B131" s="77"/>
      <c r="C131" s="74"/>
      <c r="D131" s="78"/>
      <c r="E131" s="78"/>
      <c r="F131" s="78"/>
      <c r="G131" s="78"/>
    </row>
    <row r="132" spans="1:7" x14ac:dyDescent="0.25">
      <c r="A132" s="76"/>
      <c r="B132" s="77"/>
      <c r="C132" s="74"/>
      <c r="D132" s="78"/>
      <c r="E132" s="78"/>
      <c r="F132" s="78"/>
      <c r="G132" s="78"/>
    </row>
    <row r="133" spans="1:7" x14ac:dyDescent="0.25">
      <c r="A133" s="76"/>
      <c r="B133" s="77"/>
      <c r="C133" s="74"/>
      <c r="D133" s="78"/>
      <c r="E133" s="78"/>
      <c r="F133" s="78"/>
      <c r="G133" s="78"/>
    </row>
    <row r="134" spans="1:7" x14ac:dyDescent="0.25">
      <c r="A134" s="76"/>
      <c r="B134" s="77"/>
      <c r="C134" s="74"/>
      <c r="D134" s="78"/>
      <c r="E134" s="78"/>
      <c r="F134" s="78"/>
      <c r="G134" s="78"/>
    </row>
    <row r="135" spans="1:7" x14ac:dyDescent="0.25">
      <c r="A135" s="76"/>
      <c r="B135" s="77"/>
      <c r="C135" s="74"/>
      <c r="D135" s="78"/>
      <c r="E135" s="78"/>
      <c r="F135" s="78"/>
      <c r="G135" s="78"/>
    </row>
    <row r="136" spans="1:7" x14ac:dyDescent="0.25">
      <c r="A136" s="76"/>
      <c r="B136" s="77"/>
      <c r="C136" s="74"/>
      <c r="D136" s="78"/>
      <c r="E136" s="78"/>
      <c r="F136" s="78"/>
      <c r="G136" s="7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4136-D9A0-4F8C-9CD0-E515E295AEC5}">
  <dimension ref="A1:P136"/>
  <sheetViews>
    <sheetView zoomScaleNormal="100" workbookViewId="0">
      <selection activeCell="E13" sqref="E13"/>
    </sheetView>
  </sheetViews>
  <sheetFormatPr defaultColWidth="9.140625" defaultRowHeight="15" x14ac:dyDescent="0.25"/>
  <cols>
    <col min="1" max="1" width="9.140625" style="75" customWidth="1"/>
    <col min="2" max="2" width="7.85546875" style="75" customWidth="1"/>
    <col min="3" max="3" width="14.7109375" style="75" customWidth="1"/>
    <col min="4" max="4" width="14.28515625" style="75" customWidth="1"/>
    <col min="5" max="7" width="14.7109375" style="75" customWidth="1"/>
    <col min="8" max="10" width="9.140625" style="75"/>
    <col min="11" max="11" width="11" style="75" customWidth="1"/>
    <col min="12" max="16384" width="9.140625" style="75"/>
  </cols>
  <sheetData>
    <row r="1" spans="1:16" x14ac:dyDescent="0.25">
      <c r="A1" s="70"/>
      <c r="B1" s="70"/>
      <c r="C1" s="70"/>
      <c r="D1" s="70"/>
      <c r="E1" s="70"/>
      <c r="F1" s="70"/>
      <c r="G1" s="71"/>
    </row>
    <row r="2" spans="1:16" x14ac:dyDescent="0.25">
      <c r="A2" s="70"/>
      <c r="B2" s="70"/>
      <c r="C2" s="70"/>
      <c r="D2" s="70"/>
      <c r="E2" s="70"/>
      <c r="F2" s="72"/>
      <c r="G2" s="73"/>
    </row>
    <row r="3" spans="1:16" x14ac:dyDescent="0.25">
      <c r="A3" s="93"/>
      <c r="B3" s="93"/>
      <c r="C3" s="93"/>
      <c r="D3" s="93"/>
      <c r="E3" s="93"/>
      <c r="F3" s="72"/>
      <c r="G3" s="73"/>
      <c r="H3" s="94"/>
      <c r="I3" s="94"/>
      <c r="J3" s="94"/>
      <c r="K3" s="95" t="s">
        <v>3</v>
      </c>
      <c r="L3" s="95" t="s">
        <v>53</v>
      </c>
      <c r="M3" s="96"/>
      <c r="N3" s="94"/>
    </row>
    <row r="4" spans="1:16" ht="18.75" x14ac:dyDescent="0.3">
      <c r="A4" s="93"/>
      <c r="B4" s="97" t="s">
        <v>54</v>
      </c>
      <c r="C4" s="93"/>
      <c r="D4" s="93"/>
      <c r="E4" s="72"/>
      <c r="F4" s="98" t="str">
        <f>Abitabel!D7</f>
        <v>Rahumäe tee 6, Tallinn</v>
      </c>
      <c r="G4" s="93"/>
      <c r="H4" s="94"/>
      <c r="I4" s="94"/>
      <c r="J4" s="94"/>
      <c r="K4" s="99" t="s">
        <v>55</v>
      </c>
      <c r="L4" s="100">
        <v>80.8</v>
      </c>
      <c r="M4" s="101">
        <f>L4/$L$5</f>
        <v>7.8026169668292209E-3</v>
      </c>
      <c r="N4" s="102"/>
      <c r="O4" s="83"/>
    </row>
    <row r="5" spans="1:16" x14ac:dyDescent="0.25">
      <c r="A5" s="93"/>
      <c r="B5" s="93"/>
      <c r="C5" s="93"/>
      <c r="D5" s="93"/>
      <c r="E5" s="93"/>
      <c r="F5" s="103"/>
      <c r="G5" s="93"/>
      <c r="H5" s="94"/>
      <c r="I5" s="94"/>
      <c r="J5" s="94"/>
      <c r="K5" s="117" t="s">
        <v>56</v>
      </c>
      <c r="L5" s="118">
        <v>10355.5</v>
      </c>
      <c r="M5" s="117"/>
      <c r="N5" s="104"/>
      <c r="O5" s="83"/>
    </row>
    <row r="6" spans="1:16" x14ac:dyDescent="0.25">
      <c r="A6" s="93"/>
      <c r="B6" s="105" t="s">
        <v>57</v>
      </c>
      <c r="C6" s="106"/>
      <c r="D6" s="107"/>
      <c r="E6" s="108">
        <v>45292</v>
      </c>
      <c r="F6" s="109"/>
      <c r="G6" s="93"/>
      <c r="H6" s="94"/>
      <c r="I6" s="94"/>
      <c r="J6" s="94"/>
      <c r="K6" s="94"/>
      <c r="L6" s="94"/>
      <c r="M6" s="120"/>
      <c r="N6" s="110"/>
      <c r="O6" s="79"/>
    </row>
    <row r="7" spans="1:16" x14ac:dyDescent="0.25">
      <c r="A7" s="93"/>
      <c r="B7" s="111" t="s">
        <v>58</v>
      </c>
      <c r="C7" s="72"/>
      <c r="D7" s="94"/>
      <c r="E7" s="112">
        <v>20</v>
      </c>
      <c r="F7" s="113" t="s">
        <v>59</v>
      </c>
      <c r="G7" s="93"/>
      <c r="H7" s="94"/>
      <c r="I7" s="94"/>
      <c r="J7" s="94"/>
      <c r="K7" s="94"/>
      <c r="L7" s="94"/>
      <c r="M7" s="120"/>
      <c r="N7" s="114"/>
      <c r="O7" s="81"/>
    </row>
    <row r="8" spans="1:16" x14ac:dyDescent="0.25">
      <c r="A8" s="93"/>
      <c r="B8" s="111" t="s">
        <v>60</v>
      </c>
      <c r="C8" s="72"/>
      <c r="D8" s="115">
        <f>E6-1</f>
        <v>45291</v>
      </c>
      <c r="E8" s="116">
        <v>1298580.1799999834</v>
      </c>
      <c r="F8" s="113" t="s">
        <v>61</v>
      </c>
      <c r="G8" s="93"/>
      <c r="H8" s="94"/>
      <c r="I8" s="94"/>
      <c r="J8" s="94"/>
      <c r="K8" s="122"/>
      <c r="L8" s="122"/>
      <c r="M8" s="114"/>
      <c r="N8" s="114"/>
      <c r="O8" s="81"/>
    </row>
    <row r="9" spans="1:16" x14ac:dyDescent="0.25">
      <c r="A9" s="93"/>
      <c r="B9" s="111" t="s">
        <v>60</v>
      </c>
      <c r="C9" s="72"/>
      <c r="D9" s="115">
        <f>EOMONTH(D8,E7)</f>
        <v>45900</v>
      </c>
      <c r="E9" s="116">
        <v>1037590.5799999833</v>
      </c>
      <c r="F9" s="113" t="s">
        <v>61</v>
      </c>
      <c r="G9" s="93"/>
      <c r="H9" s="94"/>
      <c r="I9" s="94"/>
      <c r="J9" s="94"/>
      <c r="K9" s="122"/>
      <c r="L9" s="122"/>
      <c r="M9" s="114"/>
      <c r="N9" s="114"/>
      <c r="O9" s="81"/>
    </row>
    <row r="10" spans="1:16" x14ac:dyDescent="0.25">
      <c r="A10" s="93"/>
      <c r="B10" s="111" t="s">
        <v>62</v>
      </c>
      <c r="C10" s="72"/>
      <c r="D10" s="94"/>
      <c r="E10" s="119">
        <f>M4</f>
        <v>7.8026169668292209E-3</v>
      </c>
      <c r="F10" s="113"/>
      <c r="G10" s="93"/>
      <c r="H10" s="94"/>
      <c r="I10" s="94"/>
      <c r="J10" s="94"/>
      <c r="K10" s="122"/>
      <c r="L10" s="122"/>
      <c r="M10" s="114"/>
      <c r="N10" s="120"/>
      <c r="O10" s="82"/>
    </row>
    <row r="11" spans="1:16" x14ac:dyDescent="0.25">
      <c r="A11" s="93"/>
      <c r="B11" s="111" t="s">
        <v>63</v>
      </c>
      <c r="C11" s="72"/>
      <c r="D11" s="94"/>
      <c r="E11" s="121">
        <f>ROUND(E8*E10,2)</f>
        <v>10132.32</v>
      </c>
      <c r="F11" s="113" t="s">
        <v>61</v>
      </c>
      <c r="G11" s="93"/>
      <c r="H11" s="94"/>
      <c r="I11" s="94"/>
      <c r="J11" s="94"/>
      <c r="K11" s="122"/>
      <c r="L11" s="122"/>
      <c r="M11" s="114"/>
      <c r="N11" s="120"/>
      <c r="O11" s="82"/>
    </row>
    <row r="12" spans="1:16" x14ac:dyDescent="0.25">
      <c r="A12" s="93"/>
      <c r="B12" s="111" t="s">
        <v>64</v>
      </c>
      <c r="C12" s="72"/>
      <c r="D12" s="94"/>
      <c r="E12" s="121">
        <f>ROUND(E9*E10,2)</f>
        <v>8095.92</v>
      </c>
      <c r="F12" s="113" t="s">
        <v>61</v>
      </c>
      <c r="G12" s="93"/>
      <c r="H12" s="94"/>
      <c r="I12" s="94"/>
      <c r="J12" s="94"/>
      <c r="K12" s="122"/>
      <c r="L12" s="122"/>
      <c r="M12" s="114"/>
      <c r="N12" s="114"/>
      <c r="O12" s="81"/>
      <c r="P12" s="82"/>
    </row>
    <row r="13" spans="1:16" x14ac:dyDescent="0.25">
      <c r="A13" s="93"/>
      <c r="B13" s="123" t="s">
        <v>73</v>
      </c>
      <c r="C13" s="124"/>
      <c r="D13" s="125"/>
      <c r="E13" s="150">
        <v>5.7000000000000002E-2</v>
      </c>
      <c r="F13" s="126"/>
      <c r="G13" s="93"/>
      <c r="H13" s="94"/>
      <c r="I13" s="94"/>
      <c r="J13" s="94"/>
      <c r="K13" s="122"/>
      <c r="L13" s="122"/>
      <c r="M13" s="114"/>
      <c r="N13" s="114"/>
      <c r="O13" s="81"/>
      <c r="P13" s="82"/>
    </row>
    <row r="14" spans="1:16" x14ac:dyDescent="0.25">
      <c r="A14" s="93"/>
      <c r="B14" s="112"/>
      <c r="C14" s="72"/>
      <c r="D14" s="94"/>
      <c r="E14" s="127"/>
      <c r="F14" s="112"/>
      <c r="G14" s="93"/>
      <c r="H14" s="94"/>
      <c r="I14" s="94"/>
      <c r="J14" s="94"/>
      <c r="K14" s="122"/>
      <c r="L14" s="122"/>
      <c r="M14" s="114"/>
      <c r="N14" s="114"/>
      <c r="O14" s="81"/>
      <c r="P14" s="82"/>
    </row>
    <row r="15" spans="1:16" x14ac:dyDescent="0.25">
      <c r="A15" s="94"/>
      <c r="B15" s="94"/>
      <c r="C15" s="94"/>
      <c r="D15" s="94"/>
      <c r="E15" s="94"/>
      <c r="F15" s="94"/>
      <c r="G15" s="94"/>
      <c r="H15" s="94"/>
      <c r="I15" s="94"/>
      <c r="J15" s="94"/>
      <c r="K15" s="122"/>
      <c r="L15" s="122"/>
      <c r="M15" s="114"/>
      <c r="N15" s="114"/>
      <c r="O15" s="81"/>
      <c r="P15" s="82"/>
    </row>
    <row r="16" spans="1:16" ht="15.75" thickBot="1" x14ac:dyDescent="0.3">
      <c r="A16" s="128" t="s">
        <v>66</v>
      </c>
      <c r="B16" s="128" t="s">
        <v>67</v>
      </c>
      <c r="C16" s="128" t="s">
        <v>68</v>
      </c>
      <c r="D16" s="128" t="s">
        <v>69</v>
      </c>
      <c r="E16" s="128" t="s">
        <v>70</v>
      </c>
      <c r="F16" s="128" t="s">
        <v>71</v>
      </c>
      <c r="G16" s="128" t="s">
        <v>72</v>
      </c>
      <c r="H16" s="94"/>
      <c r="I16" s="94"/>
      <c r="J16" s="94"/>
      <c r="K16" s="80"/>
      <c r="L16" s="80"/>
      <c r="M16" s="81"/>
      <c r="N16" s="114"/>
      <c r="O16" s="81"/>
      <c r="P16" s="82"/>
    </row>
    <row r="17" spans="1:16" x14ac:dyDescent="0.25">
      <c r="A17" s="129">
        <f>E6</f>
        <v>45292</v>
      </c>
      <c r="B17" s="72">
        <v>1</v>
      </c>
      <c r="C17" s="103">
        <f>E11</f>
        <v>10132.32</v>
      </c>
      <c r="D17" s="130">
        <f>IPMT($E$13/12,B17,$E$7,-$E$11,$E$12,0)</f>
        <v>48.128519999999995</v>
      </c>
      <c r="E17" s="130">
        <f>PPMT($E$13/12,B17,$E$7,-$E$11,$E$12,0)</f>
        <v>97.301565904295046</v>
      </c>
      <c r="F17" s="130">
        <f>SUM(D17:E17)</f>
        <v>145.43008590429503</v>
      </c>
      <c r="G17" s="130">
        <f>C17-E17</f>
        <v>10035.018434095704</v>
      </c>
      <c r="H17" s="94"/>
      <c r="I17" s="94"/>
      <c r="J17" s="94"/>
      <c r="K17" s="80"/>
      <c r="L17" s="80"/>
      <c r="M17" s="81"/>
      <c r="N17" s="114"/>
      <c r="O17" s="81"/>
      <c r="P17" s="82"/>
    </row>
    <row r="18" spans="1:16" x14ac:dyDescent="0.25">
      <c r="A18" s="129">
        <f>EDATE(A17,1)</f>
        <v>45323</v>
      </c>
      <c r="B18" s="72">
        <v>2</v>
      </c>
      <c r="C18" s="103">
        <f>G17</f>
        <v>10035.018434095704</v>
      </c>
      <c r="D18" s="130">
        <f t="shared" ref="D18:D36" si="0">IPMT($E$13/12,B18,$E$7,-$E$11,$E$12,0)</f>
        <v>47.666337561954592</v>
      </c>
      <c r="E18" s="130">
        <f t="shared" ref="E18:E36" si="1">PPMT($E$13/12,B18,$E$7,-$E$11,$E$12,0)</f>
        <v>97.763748342340463</v>
      </c>
      <c r="F18" s="130">
        <f t="shared" ref="F18:F36" si="2">SUM(D18:E18)</f>
        <v>145.43008590429505</v>
      </c>
      <c r="G18" s="130">
        <f t="shared" ref="G18:G36" si="3">C18-E18</f>
        <v>9937.2546857533634</v>
      </c>
      <c r="H18" s="94"/>
      <c r="I18" s="94"/>
      <c r="J18" s="94"/>
      <c r="K18" s="80"/>
      <c r="L18" s="80"/>
      <c r="M18" s="81"/>
      <c r="N18" s="114"/>
      <c r="O18" s="81"/>
      <c r="P18" s="82"/>
    </row>
    <row r="19" spans="1:16" x14ac:dyDescent="0.25">
      <c r="A19" s="129">
        <f>EDATE(A18,1)</f>
        <v>45352</v>
      </c>
      <c r="B19" s="72">
        <v>3</v>
      </c>
      <c r="C19" s="103">
        <f>G18</f>
        <v>9937.2546857533634</v>
      </c>
      <c r="D19" s="130">
        <f t="shared" si="0"/>
        <v>47.201959757328474</v>
      </c>
      <c r="E19" s="130">
        <f t="shared" si="1"/>
        <v>98.228126146966574</v>
      </c>
      <c r="F19" s="130">
        <f t="shared" si="2"/>
        <v>145.43008590429505</v>
      </c>
      <c r="G19" s="130">
        <f t="shared" si="3"/>
        <v>9839.0265596063964</v>
      </c>
      <c r="H19" s="94"/>
      <c r="I19" s="94"/>
      <c r="J19" s="94"/>
      <c r="K19" s="80"/>
      <c r="L19" s="80"/>
      <c r="M19" s="81"/>
      <c r="N19" s="114"/>
      <c r="O19" s="81"/>
      <c r="P19" s="82"/>
    </row>
    <row r="20" spans="1:16" x14ac:dyDescent="0.25">
      <c r="A20" s="76">
        <f t="shared" ref="A20:A36" si="4">EDATE(A19,1)</f>
        <v>45383</v>
      </c>
      <c r="B20" s="77">
        <v>4</v>
      </c>
      <c r="C20" s="74">
        <f t="shared" ref="C20:C36" si="5">G19</f>
        <v>9839.0265596063964</v>
      </c>
      <c r="D20" s="130">
        <f t="shared" si="0"/>
        <v>46.735376158130393</v>
      </c>
      <c r="E20" s="130">
        <f t="shared" si="1"/>
        <v>98.694709746164676</v>
      </c>
      <c r="F20" s="130">
        <f t="shared" si="2"/>
        <v>145.43008590429508</v>
      </c>
      <c r="G20" s="78">
        <f t="shared" si="3"/>
        <v>9740.3318498602312</v>
      </c>
      <c r="K20" s="80"/>
      <c r="L20" s="80"/>
      <c r="M20" s="81"/>
      <c r="N20" s="81"/>
      <c r="O20" s="81"/>
      <c r="P20" s="82"/>
    </row>
    <row r="21" spans="1:16" x14ac:dyDescent="0.25">
      <c r="A21" s="76">
        <f t="shared" si="4"/>
        <v>45413</v>
      </c>
      <c r="B21" s="77">
        <v>5</v>
      </c>
      <c r="C21" s="74">
        <f t="shared" si="5"/>
        <v>9740.3318498602312</v>
      </c>
      <c r="D21" s="130">
        <f t="shared" si="0"/>
        <v>46.266576286836106</v>
      </c>
      <c r="E21" s="130">
        <f t="shared" si="1"/>
        <v>99.163509617458956</v>
      </c>
      <c r="F21" s="130">
        <f t="shared" si="2"/>
        <v>145.43008590429505</v>
      </c>
      <c r="G21" s="78">
        <f t="shared" si="3"/>
        <v>9641.1683402427716</v>
      </c>
      <c r="K21" s="80"/>
      <c r="L21" s="80"/>
      <c r="M21" s="81"/>
      <c r="N21" s="81"/>
      <c r="O21" s="81"/>
      <c r="P21" s="82"/>
    </row>
    <row r="22" spans="1:16" x14ac:dyDescent="0.25">
      <c r="A22" s="76">
        <f t="shared" si="4"/>
        <v>45444</v>
      </c>
      <c r="B22" s="77">
        <v>6</v>
      </c>
      <c r="C22" s="74">
        <f t="shared" si="5"/>
        <v>9641.1683402427716</v>
      </c>
      <c r="D22" s="130">
        <f t="shared" si="0"/>
        <v>45.795549616153174</v>
      </c>
      <c r="E22" s="130">
        <f t="shared" si="1"/>
        <v>99.634536288141874</v>
      </c>
      <c r="F22" s="130">
        <f t="shared" si="2"/>
        <v>145.43008590429505</v>
      </c>
      <c r="G22" s="78">
        <f t="shared" si="3"/>
        <v>9541.5338039546295</v>
      </c>
      <c r="K22" s="80"/>
      <c r="L22" s="80"/>
      <c r="M22" s="81"/>
      <c r="N22" s="81"/>
      <c r="O22" s="81"/>
      <c r="P22" s="82"/>
    </row>
    <row r="23" spans="1:16" x14ac:dyDescent="0.25">
      <c r="A23" s="76">
        <f t="shared" si="4"/>
        <v>45474</v>
      </c>
      <c r="B23" s="77">
        <v>7</v>
      </c>
      <c r="C23" s="74">
        <f t="shared" si="5"/>
        <v>9541.5338039546295</v>
      </c>
      <c r="D23" s="130">
        <f t="shared" si="0"/>
        <v>45.322285568784508</v>
      </c>
      <c r="E23" s="130">
        <f t="shared" si="1"/>
        <v>100.10780033551056</v>
      </c>
      <c r="F23" s="130">
        <f t="shared" si="2"/>
        <v>145.43008590429508</v>
      </c>
      <c r="G23" s="78">
        <f t="shared" si="3"/>
        <v>9441.426003619119</v>
      </c>
      <c r="N23" s="81"/>
      <c r="O23" s="81"/>
      <c r="P23" s="82"/>
    </row>
    <row r="24" spans="1:16" x14ac:dyDescent="0.25">
      <c r="A24" s="76">
        <f>EDATE(A23,1)</f>
        <v>45505</v>
      </c>
      <c r="B24" s="77">
        <v>8</v>
      </c>
      <c r="C24" s="74">
        <f t="shared" si="5"/>
        <v>9441.426003619119</v>
      </c>
      <c r="D24" s="130">
        <f t="shared" si="0"/>
        <v>44.846773517190833</v>
      </c>
      <c r="E24" s="130">
        <f t="shared" si="1"/>
        <v>100.58331238710423</v>
      </c>
      <c r="F24" s="130">
        <f t="shared" si="2"/>
        <v>145.43008590429505</v>
      </c>
      <c r="G24" s="78">
        <f t="shared" si="3"/>
        <v>9340.8426912320156</v>
      </c>
      <c r="N24" s="81"/>
      <c r="O24" s="81"/>
      <c r="P24" s="82"/>
    </row>
    <row r="25" spans="1:16" x14ac:dyDescent="0.25">
      <c r="A25" s="76">
        <f t="shared" si="4"/>
        <v>45536</v>
      </c>
      <c r="B25" s="77">
        <v>9</v>
      </c>
      <c r="C25" s="74">
        <f t="shared" si="5"/>
        <v>9340.8426912320156</v>
      </c>
      <c r="D25" s="130">
        <f t="shared" si="0"/>
        <v>44.36900278335208</v>
      </c>
      <c r="E25" s="130">
        <f t="shared" si="1"/>
        <v>101.06108312094298</v>
      </c>
      <c r="F25" s="130">
        <f t="shared" si="2"/>
        <v>145.43008590429505</v>
      </c>
      <c r="G25" s="78">
        <f t="shared" si="3"/>
        <v>9239.7816081110723</v>
      </c>
      <c r="N25" s="81"/>
      <c r="O25" s="81"/>
      <c r="P25" s="82"/>
    </row>
    <row r="26" spans="1:16" x14ac:dyDescent="0.25">
      <c r="A26" s="76">
        <f t="shared" si="4"/>
        <v>45566</v>
      </c>
      <c r="B26" s="77">
        <v>10</v>
      </c>
      <c r="C26" s="74">
        <f t="shared" si="5"/>
        <v>9239.7816081110723</v>
      </c>
      <c r="D26" s="130">
        <f t="shared" si="0"/>
        <v>43.888962638527602</v>
      </c>
      <c r="E26" s="130">
        <f t="shared" si="1"/>
        <v>101.54112326576745</v>
      </c>
      <c r="F26" s="130">
        <f t="shared" si="2"/>
        <v>145.43008590429505</v>
      </c>
      <c r="G26" s="78">
        <f t="shared" si="3"/>
        <v>9138.2404848453043</v>
      </c>
      <c r="N26" s="81"/>
      <c r="O26" s="81"/>
      <c r="P26" s="82"/>
    </row>
    <row r="27" spans="1:16" x14ac:dyDescent="0.25">
      <c r="A27" s="76">
        <f t="shared" si="4"/>
        <v>45597</v>
      </c>
      <c r="B27" s="77">
        <v>11</v>
      </c>
      <c r="C27" s="74">
        <f t="shared" si="5"/>
        <v>9138.2404848453043</v>
      </c>
      <c r="D27" s="130">
        <f t="shared" si="0"/>
        <v>43.406642303015211</v>
      </c>
      <c r="E27" s="130">
        <f t="shared" si="1"/>
        <v>102.02344360127985</v>
      </c>
      <c r="F27" s="130">
        <f t="shared" si="2"/>
        <v>145.43008590429505</v>
      </c>
      <c r="G27" s="78">
        <f t="shared" si="3"/>
        <v>9036.2170412440246</v>
      </c>
    </row>
    <row r="28" spans="1:16" x14ac:dyDescent="0.25">
      <c r="A28" s="76">
        <f t="shared" si="4"/>
        <v>45627</v>
      </c>
      <c r="B28" s="77">
        <v>12</v>
      </c>
      <c r="C28" s="74">
        <f t="shared" si="5"/>
        <v>9036.2170412440246</v>
      </c>
      <c r="D28" s="130">
        <f t="shared" si="0"/>
        <v>42.922030945909135</v>
      </c>
      <c r="E28" s="130">
        <f t="shared" si="1"/>
        <v>102.50805495838593</v>
      </c>
      <c r="F28" s="130">
        <f t="shared" si="2"/>
        <v>145.43008590429505</v>
      </c>
      <c r="G28" s="78">
        <f t="shared" si="3"/>
        <v>8933.7089862856392</v>
      </c>
    </row>
    <row r="29" spans="1:16" x14ac:dyDescent="0.25">
      <c r="A29" s="76">
        <f t="shared" si="4"/>
        <v>45658</v>
      </c>
      <c r="B29" s="77">
        <v>13</v>
      </c>
      <c r="C29" s="74">
        <f t="shared" si="5"/>
        <v>8933.7089862856392</v>
      </c>
      <c r="D29" s="130">
        <f t="shared" si="0"/>
        <v>42.435117684856792</v>
      </c>
      <c r="E29" s="130">
        <f t="shared" si="1"/>
        <v>102.99496821943828</v>
      </c>
      <c r="F29" s="130">
        <f t="shared" si="2"/>
        <v>145.43008590429508</v>
      </c>
      <c r="G29" s="78">
        <f t="shared" si="3"/>
        <v>8830.7140180662009</v>
      </c>
    </row>
    <row r="30" spans="1:16" x14ac:dyDescent="0.25">
      <c r="A30" s="76">
        <f t="shared" si="4"/>
        <v>45689</v>
      </c>
      <c r="B30" s="77">
        <v>14</v>
      </c>
      <c r="C30" s="74">
        <f t="shared" si="5"/>
        <v>8830.7140180662009</v>
      </c>
      <c r="D30" s="130">
        <f t="shared" si="0"/>
        <v>41.945891585814465</v>
      </c>
      <c r="E30" s="130">
        <f t="shared" si="1"/>
        <v>103.4841943184806</v>
      </c>
      <c r="F30" s="130">
        <f t="shared" si="2"/>
        <v>145.43008590429508</v>
      </c>
      <c r="G30" s="78">
        <f t="shared" si="3"/>
        <v>8727.2298237477207</v>
      </c>
    </row>
    <row r="31" spans="1:16" x14ac:dyDescent="0.25">
      <c r="A31" s="76">
        <f t="shared" si="4"/>
        <v>45717</v>
      </c>
      <c r="B31" s="77">
        <v>15</v>
      </c>
      <c r="C31" s="74">
        <f t="shared" si="5"/>
        <v>8727.2298237477207</v>
      </c>
      <c r="D31" s="130">
        <f t="shared" si="0"/>
        <v>41.454341662801681</v>
      </c>
      <c r="E31" s="130">
        <f t="shared" si="1"/>
        <v>103.97574424149336</v>
      </c>
      <c r="F31" s="130">
        <f t="shared" si="2"/>
        <v>145.43008590429503</v>
      </c>
      <c r="G31" s="78">
        <f t="shared" si="3"/>
        <v>8623.2540795062268</v>
      </c>
    </row>
    <row r="32" spans="1:16" x14ac:dyDescent="0.25">
      <c r="A32" s="76">
        <f t="shared" si="4"/>
        <v>45748</v>
      </c>
      <c r="B32" s="77">
        <v>16</v>
      </c>
      <c r="C32" s="74">
        <f t="shared" si="5"/>
        <v>8623.2540795062268</v>
      </c>
      <c r="D32" s="130">
        <f t="shared" si="0"/>
        <v>40.960456877654586</v>
      </c>
      <c r="E32" s="130">
        <f t="shared" si="1"/>
        <v>104.46962902664048</v>
      </c>
      <c r="F32" s="130">
        <f t="shared" si="2"/>
        <v>145.43008590429505</v>
      </c>
      <c r="G32" s="78">
        <f t="shared" si="3"/>
        <v>8518.7844504795867</v>
      </c>
    </row>
    <row r="33" spans="1:7" x14ac:dyDescent="0.25">
      <c r="A33" s="76">
        <f t="shared" si="4"/>
        <v>45778</v>
      </c>
      <c r="B33" s="77">
        <v>17</v>
      </c>
      <c r="C33" s="74">
        <f t="shared" si="5"/>
        <v>8518.7844504795867</v>
      </c>
      <c r="D33" s="130">
        <f t="shared" si="0"/>
        <v>40.464226139778042</v>
      </c>
      <c r="E33" s="130">
        <f t="shared" si="1"/>
        <v>104.96585976451701</v>
      </c>
      <c r="F33" s="130">
        <f t="shared" si="2"/>
        <v>145.43008590429505</v>
      </c>
      <c r="G33" s="78">
        <f t="shared" si="3"/>
        <v>8413.8185907150691</v>
      </c>
    </row>
    <row r="34" spans="1:7" x14ac:dyDescent="0.25">
      <c r="A34" s="76">
        <f t="shared" si="4"/>
        <v>45809</v>
      </c>
      <c r="B34" s="77">
        <v>18</v>
      </c>
      <c r="C34" s="74">
        <f t="shared" si="5"/>
        <v>8413.8185907150691</v>
      </c>
      <c r="D34" s="130">
        <f t="shared" si="0"/>
        <v>39.965638305896583</v>
      </c>
      <c r="E34" s="130">
        <f t="shared" si="1"/>
        <v>105.46444759839846</v>
      </c>
      <c r="F34" s="130">
        <f t="shared" si="2"/>
        <v>145.43008590429505</v>
      </c>
      <c r="G34" s="78">
        <f t="shared" si="3"/>
        <v>8308.3541431166705</v>
      </c>
    </row>
    <row r="35" spans="1:7" x14ac:dyDescent="0.25">
      <c r="A35" s="76">
        <f t="shared" si="4"/>
        <v>45839</v>
      </c>
      <c r="B35" s="77">
        <v>19</v>
      </c>
      <c r="C35" s="74">
        <f t="shared" si="5"/>
        <v>8308.3541431166705</v>
      </c>
      <c r="D35" s="130">
        <f t="shared" si="0"/>
        <v>39.464682179804193</v>
      </c>
      <c r="E35" s="130">
        <f t="shared" si="1"/>
        <v>105.96540372449084</v>
      </c>
      <c r="F35" s="130">
        <f t="shared" si="2"/>
        <v>145.43008590429503</v>
      </c>
      <c r="G35" s="78">
        <f t="shared" si="3"/>
        <v>8202.3887393921796</v>
      </c>
    </row>
    <row r="36" spans="1:7" x14ac:dyDescent="0.25">
      <c r="A36" s="76">
        <f t="shared" si="4"/>
        <v>45870</v>
      </c>
      <c r="B36" s="77">
        <v>20</v>
      </c>
      <c r="C36" s="74">
        <f t="shared" si="5"/>
        <v>8202.3887393921796</v>
      </c>
      <c r="D36" s="130">
        <f t="shared" si="0"/>
        <v>38.961346512112861</v>
      </c>
      <c r="E36" s="130">
        <f t="shared" si="1"/>
        <v>106.4687393921822</v>
      </c>
      <c r="F36" s="130">
        <f t="shared" si="2"/>
        <v>145.43008590429505</v>
      </c>
      <c r="G36" s="78">
        <f t="shared" si="3"/>
        <v>8095.9199999999973</v>
      </c>
    </row>
    <row r="37" spans="1:7" x14ac:dyDescent="0.25">
      <c r="A37" s="76"/>
      <c r="B37" s="77"/>
      <c r="C37" s="74"/>
      <c r="D37" s="130"/>
      <c r="E37" s="130"/>
      <c r="F37" s="130"/>
      <c r="G37" s="78"/>
    </row>
    <row r="38" spans="1:7" x14ac:dyDescent="0.25">
      <c r="A38" s="76"/>
      <c r="B38" s="77"/>
      <c r="C38" s="74"/>
      <c r="D38" s="130"/>
      <c r="E38" s="130"/>
      <c r="F38" s="130"/>
      <c r="G38" s="78"/>
    </row>
    <row r="39" spans="1:7" x14ac:dyDescent="0.25">
      <c r="A39" s="76"/>
      <c r="B39" s="77"/>
      <c r="C39" s="74"/>
      <c r="D39" s="130"/>
      <c r="E39" s="130"/>
      <c r="F39" s="130"/>
      <c r="G39" s="78"/>
    </row>
    <row r="40" spans="1:7" x14ac:dyDescent="0.25">
      <c r="A40" s="76"/>
      <c r="B40" s="77"/>
      <c r="C40" s="74"/>
      <c r="D40" s="130"/>
      <c r="E40" s="130"/>
      <c r="F40" s="130"/>
      <c r="G40" s="78"/>
    </row>
    <row r="41" spans="1:7" x14ac:dyDescent="0.25">
      <c r="A41" s="76"/>
      <c r="B41" s="77"/>
      <c r="C41" s="74"/>
      <c r="D41" s="78"/>
      <c r="E41" s="78"/>
      <c r="F41" s="78"/>
      <c r="G41" s="78"/>
    </row>
    <row r="42" spans="1:7" x14ac:dyDescent="0.25">
      <c r="A42" s="76"/>
      <c r="B42" s="77"/>
      <c r="C42" s="74"/>
      <c r="D42" s="78"/>
      <c r="E42" s="78"/>
      <c r="F42" s="78"/>
      <c r="G42" s="78"/>
    </row>
    <row r="43" spans="1:7" x14ac:dyDescent="0.25">
      <c r="A43" s="76"/>
      <c r="B43" s="77"/>
      <c r="C43" s="74"/>
      <c r="D43" s="78"/>
      <c r="E43" s="78"/>
      <c r="F43" s="78"/>
      <c r="G43" s="78"/>
    </row>
    <row r="44" spans="1:7" x14ac:dyDescent="0.25">
      <c r="A44" s="76"/>
      <c r="B44" s="77"/>
      <c r="C44" s="74"/>
      <c r="D44" s="78"/>
      <c r="E44" s="78"/>
      <c r="F44" s="78"/>
      <c r="G44" s="78"/>
    </row>
    <row r="45" spans="1:7" x14ac:dyDescent="0.25">
      <c r="A45" s="76"/>
      <c r="B45" s="77"/>
      <c r="C45" s="74"/>
      <c r="D45" s="78"/>
      <c r="E45" s="78"/>
      <c r="F45" s="78"/>
      <c r="G45" s="78"/>
    </row>
    <row r="46" spans="1:7" x14ac:dyDescent="0.25">
      <c r="A46" s="76"/>
      <c r="B46" s="77"/>
      <c r="C46" s="74"/>
      <c r="D46" s="78"/>
      <c r="E46" s="78"/>
      <c r="F46" s="78"/>
      <c r="G46" s="78"/>
    </row>
    <row r="47" spans="1:7" x14ac:dyDescent="0.25">
      <c r="A47" s="76"/>
      <c r="B47" s="77"/>
      <c r="C47" s="74"/>
      <c r="D47" s="78"/>
      <c r="E47" s="78"/>
      <c r="F47" s="78"/>
      <c r="G47" s="78"/>
    </row>
    <row r="48" spans="1:7" x14ac:dyDescent="0.25">
      <c r="A48" s="76"/>
      <c r="B48" s="77"/>
      <c r="C48" s="74"/>
      <c r="D48" s="78"/>
      <c r="E48" s="78"/>
      <c r="F48" s="78"/>
      <c r="G48" s="78"/>
    </row>
    <row r="49" spans="1:7" x14ac:dyDescent="0.25">
      <c r="A49" s="76"/>
      <c r="B49" s="77"/>
      <c r="C49" s="74"/>
      <c r="D49" s="78"/>
      <c r="E49" s="78"/>
      <c r="F49" s="78"/>
      <c r="G49" s="78"/>
    </row>
    <row r="50" spans="1:7" x14ac:dyDescent="0.25">
      <c r="A50" s="76"/>
      <c r="B50" s="77"/>
      <c r="C50" s="74"/>
      <c r="D50" s="78"/>
      <c r="E50" s="78"/>
      <c r="F50" s="78"/>
      <c r="G50" s="78"/>
    </row>
    <row r="51" spans="1:7" x14ac:dyDescent="0.25">
      <c r="A51" s="76"/>
      <c r="B51" s="77"/>
      <c r="C51" s="74"/>
      <c r="D51" s="78"/>
      <c r="E51" s="78"/>
      <c r="F51" s="78"/>
      <c r="G51" s="78"/>
    </row>
    <row r="52" spans="1:7" x14ac:dyDescent="0.25">
      <c r="A52" s="76"/>
      <c r="B52" s="77"/>
      <c r="C52" s="74"/>
      <c r="D52" s="78"/>
      <c r="E52" s="78"/>
      <c r="F52" s="78"/>
      <c r="G52" s="78"/>
    </row>
    <row r="53" spans="1:7" x14ac:dyDescent="0.25">
      <c r="A53" s="76"/>
      <c r="B53" s="77"/>
      <c r="C53" s="74"/>
      <c r="D53" s="78"/>
      <c r="E53" s="78"/>
      <c r="F53" s="78"/>
      <c r="G53" s="78"/>
    </row>
    <row r="54" spans="1:7" x14ac:dyDescent="0.25">
      <c r="A54" s="76"/>
      <c r="B54" s="77"/>
      <c r="C54" s="74"/>
      <c r="D54" s="78"/>
      <c r="E54" s="78"/>
      <c r="F54" s="78"/>
      <c r="G54" s="78"/>
    </row>
    <row r="55" spans="1:7" x14ac:dyDescent="0.25">
      <c r="A55" s="76"/>
      <c r="B55" s="77"/>
      <c r="C55" s="74"/>
      <c r="D55" s="78"/>
      <c r="E55" s="78"/>
      <c r="F55" s="78"/>
      <c r="G55" s="78"/>
    </row>
    <row r="56" spans="1:7" x14ac:dyDescent="0.25">
      <c r="A56" s="76"/>
      <c r="B56" s="77"/>
      <c r="C56" s="74"/>
      <c r="D56" s="78"/>
      <c r="E56" s="78"/>
      <c r="F56" s="78"/>
      <c r="G56" s="78"/>
    </row>
    <row r="57" spans="1:7" x14ac:dyDescent="0.25">
      <c r="A57" s="76"/>
      <c r="B57" s="77"/>
      <c r="C57" s="74"/>
      <c r="D57" s="78"/>
      <c r="E57" s="78"/>
      <c r="F57" s="78"/>
      <c r="G57" s="78"/>
    </row>
    <row r="58" spans="1:7" x14ac:dyDescent="0.25">
      <c r="A58" s="76"/>
      <c r="B58" s="77"/>
      <c r="C58" s="74"/>
      <c r="D58" s="78"/>
      <c r="E58" s="78"/>
      <c r="F58" s="78"/>
      <c r="G58" s="78"/>
    </row>
    <row r="59" spans="1:7" x14ac:dyDescent="0.25">
      <c r="A59" s="76"/>
      <c r="B59" s="77"/>
      <c r="C59" s="74"/>
      <c r="D59" s="78"/>
      <c r="E59" s="78"/>
      <c r="F59" s="78"/>
      <c r="G59" s="78"/>
    </row>
    <row r="60" spans="1:7" x14ac:dyDescent="0.25">
      <c r="A60" s="76"/>
      <c r="B60" s="77"/>
      <c r="C60" s="74"/>
      <c r="D60" s="78"/>
      <c r="E60" s="78"/>
      <c r="F60" s="78"/>
      <c r="G60" s="78"/>
    </row>
    <row r="61" spans="1:7" x14ac:dyDescent="0.25">
      <c r="A61" s="76"/>
      <c r="B61" s="77"/>
      <c r="C61" s="74"/>
      <c r="D61" s="78"/>
      <c r="E61" s="78"/>
      <c r="F61" s="78"/>
      <c r="G61" s="78"/>
    </row>
    <row r="62" spans="1:7" x14ac:dyDescent="0.25">
      <c r="A62" s="76"/>
      <c r="B62" s="77"/>
      <c r="C62" s="74"/>
      <c r="D62" s="78"/>
      <c r="E62" s="78"/>
      <c r="F62" s="78"/>
      <c r="G62" s="78"/>
    </row>
    <row r="63" spans="1:7" x14ac:dyDescent="0.25">
      <c r="A63" s="76"/>
      <c r="B63" s="77"/>
      <c r="C63" s="74"/>
      <c r="D63" s="78"/>
      <c r="E63" s="78"/>
      <c r="F63" s="78"/>
      <c r="G63" s="78"/>
    </row>
    <row r="64" spans="1:7" x14ac:dyDescent="0.25">
      <c r="A64" s="76"/>
      <c r="B64" s="77"/>
      <c r="C64" s="74"/>
      <c r="D64" s="78"/>
      <c r="E64" s="78"/>
      <c r="F64" s="78"/>
      <c r="G64" s="78"/>
    </row>
    <row r="65" spans="1:7" x14ac:dyDescent="0.25">
      <c r="A65" s="76"/>
      <c r="B65" s="77"/>
      <c r="C65" s="74"/>
      <c r="D65" s="78"/>
      <c r="E65" s="78"/>
      <c r="F65" s="78"/>
      <c r="G65" s="78"/>
    </row>
    <row r="66" spans="1:7" x14ac:dyDescent="0.25">
      <c r="A66" s="76"/>
      <c r="B66" s="77"/>
      <c r="C66" s="74"/>
      <c r="D66" s="78"/>
      <c r="E66" s="78"/>
      <c r="F66" s="78"/>
      <c r="G66" s="78"/>
    </row>
    <row r="67" spans="1:7" x14ac:dyDescent="0.25">
      <c r="A67" s="76"/>
      <c r="B67" s="77"/>
      <c r="C67" s="74"/>
      <c r="D67" s="78"/>
      <c r="E67" s="78"/>
      <c r="F67" s="78"/>
      <c r="G67" s="78"/>
    </row>
    <row r="68" spans="1:7" x14ac:dyDescent="0.25">
      <c r="A68" s="76"/>
      <c r="B68" s="77"/>
      <c r="C68" s="74"/>
      <c r="D68" s="78"/>
      <c r="E68" s="78"/>
      <c r="F68" s="78"/>
      <c r="G68" s="78"/>
    </row>
    <row r="69" spans="1:7" x14ac:dyDescent="0.25">
      <c r="A69" s="76"/>
      <c r="B69" s="77"/>
      <c r="C69" s="74"/>
      <c r="D69" s="78"/>
      <c r="E69" s="78"/>
      <c r="F69" s="78"/>
      <c r="G69" s="78"/>
    </row>
    <row r="70" spans="1:7" x14ac:dyDescent="0.25">
      <c r="A70" s="76"/>
      <c r="B70" s="77"/>
      <c r="C70" s="74"/>
      <c r="D70" s="78"/>
      <c r="E70" s="78"/>
      <c r="F70" s="78"/>
      <c r="G70" s="78"/>
    </row>
    <row r="71" spans="1:7" x14ac:dyDescent="0.25">
      <c r="A71" s="76"/>
      <c r="B71" s="77"/>
      <c r="C71" s="74"/>
      <c r="D71" s="78"/>
      <c r="E71" s="78"/>
      <c r="F71" s="78"/>
      <c r="G71" s="78"/>
    </row>
    <row r="72" spans="1:7" x14ac:dyDescent="0.25">
      <c r="A72" s="76"/>
      <c r="B72" s="77"/>
      <c r="C72" s="74"/>
      <c r="D72" s="78"/>
      <c r="E72" s="78"/>
      <c r="F72" s="78"/>
      <c r="G72" s="78"/>
    </row>
    <row r="73" spans="1:7" x14ac:dyDescent="0.25">
      <c r="A73" s="76"/>
      <c r="B73" s="77"/>
      <c r="C73" s="74"/>
      <c r="D73" s="78"/>
      <c r="E73" s="78"/>
      <c r="F73" s="78"/>
      <c r="G73" s="78"/>
    </row>
    <row r="74" spans="1:7" x14ac:dyDescent="0.25">
      <c r="A74" s="76"/>
      <c r="B74" s="77"/>
      <c r="C74" s="74"/>
      <c r="D74" s="78"/>
      <c r="E74" s="78"/>
      <c r="F74" s="78"/>
      <c r="G74" s="78"/>
    </row>
    <row r="75" spans="1:7" x14ac:dyDescent="0.25">
      <c r="A75" s="76"/>
      <c r="B75" s="77"/>
      <c r="C75" s="74"/>
      <c r="D75" s="78"/>
      <c r="E75" s="78"/>
      <c r="F75" s="78"/>
      <c r="G75" s="78"/>
    </row>
    <row r="76" spans="1:7" x14ac:dyDescent="0.25">
      <c r="A76" s="76"/>
      <c r="B76" s="77"/>
      <c r="C76" s="74"/>
      <c r="D76" s="78"/>
      <c r="E76" s="78"/>
      <c r="F76" s="78"/>
      <c r="G76" s="78"/>
    </row>
    <row r="77" spans="1:7" x14ac:dyDescent="0.25">
      <c r="A77" s="76"/>
      <c r="B77" s="77"/>
      <c r="C77" s="74"/>
      <c r="D77" s="78"/>
      <c r="E77" s="78"/>
      <c r="F77" s="78"/>
      <c r="G77" s="78"/>
    </row>
    <row r="78" spans="1:7" x14ac:dyDescent="0.25">
      <c r="A78" s="76"/>
      <c r="B78" s="77"/>
      <c r="C78" s="74"/>
      <c r="D78" s="78"/>
      <c r="E78" s="78"/>
      <c r="F78" s="78"/>
      <c r="G78" s="78"/>
    </row>
    <row r="79" spans="1:7" x14ac:dyDescent="0.25">
      <c r="A79" s="76"/>
      <c r="B79" s="77"/>
      <c r="C79" s="74"/>
      <c r="D79" s="78"/>
      <c r="E79" s="78"/>
      <c r="F79" s="78"/>
      <c r="G79" s="78"/>
    </row>
    <row r="80" spans="1:7" x14ac:dyDescent="0.25">
      <c r="A80" s="76"/>
      <c r="B80" s="77"/>
      <c r="C80" s="74"/>
      <c r="D80" s="78"/>
      <c r="E80" s="78"/>
      <c r="F80" s="78"/>
      <c r="G80" s="78"/>
    </row>
    <row r="81" spans="1:7" x14ac:dyDescent="0.25">
      <c r="A81" s="76"/>
      <c r="B81" s="77"/>
      <c r="C81" s="74"/>
      <c r="D81" s="78"/>
      <c r="E81" s="78"/>
      <c r="F81" s="78"/>
      <c r="G81" s="78"/>
    </row>
    <row r="82" spans="1:7" x14ac:dyDescent="0.25">
      <c r="A82" s="76"/>
      <c r="B82" s="77"/>
      <c r="C82" s="74"/>
      <c r="D82" s="78"/>
      <c r="E82" s="78"/>
      <c r="F82" s="78"/>
      <c r="G82" s="78"/>
    </row>
    <row r="83" spans="1:7" x14ac:dyDescent="0.25">
      <c r="A83" s="76"/>
      <c r="B83" s="77"/>
      <c r="C83" s="74"/>
      <c r="D83" s="78"/>
      <c r="E83" s="78"/>
      <c r="F83" s="78"/>
      <c r="G83" s="78"/>
    </row>
    <row r="84" spans="1:7" x14ac:dyDescent="0.25">
      <c r="A84" s="76"/>
      <c r="B84" s="77"/>
      <c r="C84" s="74"/>
      <c r="D84" s="78"/>
      <c r="E84" s="78"/>
      <c r="F84" s="78"/>
      <c r="G84" s="78"/>
    </row>
    <row r="85" spans="1:7" x14ac:dyDescent="0.25">
      <c r="A85" s="76"/>
      <c r="B85" s="77"/>
      <c r="C85" s="74"/>
      <c r="D85" s="78"/>
      <c r="E85" s="78"/>
      <c r="F85" s="78"/>
      <c r="G85" s="78"/>
    </row>
    <row r="86" spans="1:7" x14ac:dyDescent="0.25">
      <c r="A86" s="76"/>
      <c r="B86" s="77"/>
      <c r="C86" s="74"/>
      <c r="D86" s="78"/>
      <c r="E86" s="78"/>
      <c r="F86" s="78"/>
      <c r="G86" s="78"/>
    </row>
    <row r="87" spans="1:7" x14ac:dyDescent="0.25">
      <c r="A87" s="76"/>
      <c r="B87" s="77"/>
      <c r="C87" s="74"/>
      <c r="D87" s="78"/>
      <c r="E87" s="78"/>
      <c r="F87" s="78"/>
      <c r="G87" s="78"/>
    </row>
    <row r="88" spans="1:7" x14ac:dyDescent="0.25">
      <c r="A88" s="76"/>
      <c r="B88" s="77"/>
      <c r="C88" s="74"/>
      <c r="D88" s="78"/>
      <c r="E88" s="78"/>
      <c r="F88" s="78"/>
      <c r="G88" s="78"/>
    </row>
    <row r="89" spans="1:7" x14ac:dyDescent="0.25">
      <c r="A89" s="76"/>
      <c r="B89" s="77"/>
      <c r="C89" s="74"/>
      <c r="D89" s="78"/>
      <c r="E89" s="78"/>
      <c r="F89" s="78"/>
      <c r="G89" s="78"/>
    </row>
    <row r="90" spans="1:7" x14ac:dyDescent="0.25">
      <c r="A90" s="76"/>
      <c r="B90" s="77"/>
      <c r="C90" s="74"/>
      <c r="D90" s="78"/>
      <c r="E90" s="78"/>
      <c r="F90" s="78"/>
      <c r="G90" s="78"/>
    </row>
    <row r="91" spans="1:7" x14ac:dyDescent="0.25">
      <c r="A91" s="76"/>
      <c r="B91" s="77"/>
      <c r="C91" s="74"/>
      <c r="D91" s="78"/>
      <c r="E91" s="78"/>
      <c r="F91" s="78"/>
      <c r="G91" s="78"/>
    </row>
    <row r="92" spans="1:7" x14ac:dyDescent="0.25">
      <c r="A92" s="76"/>
      <c r="B92" s="77"/>
      <c r="C92" s="74"/>
      <c r="D92" s="78"/>
      <c r="E92" s="78"/>
      <c r="F92" s="78"/>
      <c r="G92" s="78"/>
    </row>
    <row r="93" spans="1:7" x14ac:dyDescent="0.25">
      <c r="A93" s="76"/>
      <c r="B93" s="77"/>
      <c r="C93" s="74"/>
      <c r="D93" s="78"/>
      <c r="E93" s="78"/>
      <c r="F93" s="78"/>
      <c r="G93" s="78"/>
    </row>
    <row r="94" spans="1:7" x14ac:dyDescent="0.25">
      <c r="A94" s="76"/>
      <c r="B94" s="77"/>
      <c r="C94" s="74"/>
      <c r="D94" s="78"/>
      <c r="E94" s="78"/>
      <c r="F94" s="78"/>
      <c r="G94" s="78"/>
    </row>
    <row r="95" spans="1:7" x14ac:dyDescent="0.25">
      <c r="A95" s="76"/>
      <c r="B95" s="77"/>
      <c r="C95" s="74"/>
      <c r="D95" s="78"/>
      <c r="E95" s="78"/>
      <c r="F95" s="78"/>
      <c r="G95" s="78"/>
    </row>
    <row r="96" spans="1:7" x14ac:dyDescent="0.25">
      <c r="A96" s="76"/>
      <c r="B96" s="77"/>
      <c r="C96" s="74"/>
      <c r="D96" s="78"/>
      <c r="E96" s="78"/>
      <c r="F96" s="78"/>
      <c r="G96" s="78"/>
    </row>
    <row r="97" spans="1:7" x14ac:dyDescent="0.25">
      <c r="A97" s="76"/>
      <c r="B97" s="77"/>
      <c r="C97" s="74"/>
      <c r="D97" s="78"/>
      <c r="E97" s="78"/>
      <c r="F97" s="78"/>
      <c r="G97" s="78"/>
    </row>
    <row r="98" spans="1:7" x14ac:dyDescent="0.25">
      <c r="A98" s="76"/>
      <c r="B98" s="77"/>
      <c r="C98" s="74"/>
      <c r="D98" s="78"/>
      <c r="E98" s="78"/>
      <c r="F98" s="78"/>
      <c r="G98" s="78"/>
    </row>
    <row r="99" spans="1:7" x14ac:dyDescent="0.25">
      <c r="A99" s="76"/>
      <c r="B99" s="77"/>
      <c r="C99" s="74"/>
      <c r="D99" s="78"/>
      <c r="E99" s="78"/>
      <c r="F99" s="78"/>
      <c r="G99" s="78"/>
    </row>
    <row r="100" spans="1:7" x14ac:dyDescent="0.25">
      <c r="A100" s="76"/>
      <c r="B100" s="77"/>
      <c r="C100" s="74"/>
      <c r="D100" s="78"/>
      <c r="E100" s="78"/>
      <c r="F100" s="78"/>
      <c r="G100" s="78"/>
    </row>
    <row r="101" spans="1:7" x14ac:dyDescent="0.25">
      <c r="A101" s="76"/>
      <c r="B101" s="77"/>
      <c r="C101" s="74"/>
      <c r="D101" s="78"/>
      <c r="E101" s="78"/>
      <c r="F101" s="78"/>
      <c r="G101" s="78"/>
    </row>
    <row r="102" spans="1:7" x14ac:dyDescent="0.25">
      <c r="A102" s="76"/>
      <c r="B102" s="77"/>
      <c r="C102" s="74"/>
      <c r="D102" s="78"/>
      <c r="E102" s="78"/>
      <c r="F102" s="78"/>
      <c r="G102" s="78"/>
    </row>
    <row r="103" spans="1:7" x14ac:dyDescent="0.25">
      <c r="A103" s="76"/>
      <c r="B103" s="77"/>
      <c r="C103" s="74"/>
      <c r="D103" s="78"/>
      <c r="E103" s="78"/>
      <c r="F103" s="78"/>
      <c r="G103" s="78"/>
    </row>
    <row r="104" spans="1:7" x14ac:dyDescent="0.25">
      <c r="A104" s="76"/>
      <c r="B104" s="77"/>
      <c r="C104" s="74"/>
      <c r="D104" s="78"/>
      <c r="E104" s="78"/>
      <c r="F104" s="78"/>
      <c r="G104" s="78"/>
    </row>
    <row r="105" spans="1:7" x14ac:dyDescent="0.25">
      <c r="A105" s="76"/>
      <c r="B105" s="77"/>
      <c r="C105" s="74"/>
      <c r="D105" s="78"/>
      <c r="E105" s="78"/>
      <c r="F105" s="78"/>
      <c r="G105" s="78"/>
    </row>
    <row r="106" spans="1:7" x14ac:dyDescent="0.25">
      <c r="A106" s="76"/>
      <c r="B106" s="77"/>
      <c r="C106" s="74"/>
      <c r="D106" s="78"/>
      <c r="E106" s="78"/>
      <c r="F106" s="78"/>
      <c r="G106" s="78"/>
    </row>
    <row r="107" spans="1:7" x14ac:dyDescent="0.25">
      <c r="A107" s="76"/>
      <c r="B107" s="77"/>
      <c r="C107" s="74"/>
      <c r="D107" s="78"/>
      <c r="E107" s="78"/>
      <c r="F107" s="78"/>
      <c r="G107" s="78"/>
    </row>
    <row r="108" spans="1:7" x14ac:dyDescent="0.25">
      <c r="A108" s="76"/>
      <c r="B108" s="77"/>
      <c r="C108" s="74"/>
      <c r="D108" s="78"/>
      <c r="E108" s="78"/>
      <c r="F108" s="78"/>
      <c r="G108" s="78"/>
    </row>
    <row r="109" spans="1:7" x14ac:dyDescent="0.25">
      <c r="A109" s="76"/>
      <c r="B109" s="77"/>
      <c r="C109" s="74"/>
      <c r="D109" s="78"/>
      <c r="E109" s="78"/>
      <c r="F109" s="78"/>
      <c r="G109" s="78"/>
    </row>
    <row r="110" spans="1:7" x14ac:dyDescent="0.25">
      <c r="A110" s="76"/>
      <c r="B110" s="77"/>
      <c r="C110" s="74"/>
      <c r="D110" s="78"/>
      <c r="E110" s="78"/>
      <c r="F110" s="78"/>
      <c r="G110" s="78"/>
    </row>
    <row r="111" spans="1:7" x14ac:dyDescent="0.25">
      <c r="A111" s="76"/>
      <c r="B111" s="77"/>
      <c r="C111" s="74"/>
      <c r="D111" s="78"/>
      <c r="E111" s="78"/>
      <c r="F111" s="78"/>
      <c r="G111" s="78"/>
    </row>
    <row r="112" spans="1:7" x14ac:dyDescent="0.25">
      <c r="A112" s="76"/>
      <c r="B112" s="77"/>
      <c r="C112" s="74"/>
      <c r="D112" s="78"/>
      <c r="E112" s="78"/>
      <c r="F112" s="78"/>
      <c r="G112" s="78"/>
    </row>
    <row r="113" spans="1:7" x14ac:dyDescent="0.25">
      <c r="A113" s="76"/>
      <c r="B113" s="77"/>
      <c r="C113" s="74"/>
      <c r="D113" s="78"/>
      <c r="E113" s="78"/>
      <c r="F113" s="78"/>
      <c r="G113" s="78"/>
    </row>
    <row r="114" spans="1:7" x14ac:dyDescent="0.25">
      <c r="A114" s="76"/>
      <c r="B114" s="77"/>
      <c r="C114" s="74"/>
      <c r="D114" s="78"/>
      <c r="E114" s="78"/>
      <c r="F114" s="78"/>
      <c r="G114" s="78"/>
    </row>
    <row r="115" spans="1:7" x14ac:dyDescent="0.25">
      <c r="A115" s="76"/>
      <c r="B115" s="77"/>
      <c r="C115" s="74"/>
      <c r="D115" s="78"/>
      <c r="E115" s="78"/>
      <c r="F115" s="78"/>
      <c r="G115" s="78"/>
    </row>
    <row r="116" spans="1:7" x14ac:dyDescent="0.25">
      <c r="A116" s="76"/>
      <c r="B116" s="77"/>
      <c r="C116" s="74"/>
      <c r="D116" s="78"/>
      <c r="E116" s="78"/>
      <c r="F116" s="78"/>
      <c r="G116" s="78"/>
    </row>
    <row r="117" spans="1:7" x14ac:dyDescent="0.25">
      <c r="A117" s="76"/>
      <c r="B117" s="77"/>
      <c r="C117" s="74"/>
      <c r="D117" s="78"/>
      <c r="E117" s="78"/>
      <c r="F117" s="78"/>
      <c r="G117" s="78"/>
    </row>
    <row r="118" spans="1:7" x14ac:dyDescent="0.25">
      <c r="A118" s="76"/>
      <c r="B118" s="77"/>
      <c r="C118" s="74"/>
      <c r="D118" s="78"/>
      <c r="E118" s="78"/>
      <c r="F118" s="78"/>
      <c r="G118" s="78"/>
    </row>
    <row r="119" spans="1:7" x14ac:dyDescent="0.25">
      <c r="A119" s="76"/>
      <c r="B119" s="77"/>
      <c r="C119" s="74"/>
      <c r="D119" s="78"/>
      <c r="E119" s="78"/>
      <c r="F119" s="78"/>
      <c r="G119" s="78"/>
    </row>
    <row r="120" spans="1:7" x14ac:dyDescent="0.25">
      <c r="A120" s="76"/>
      <c r="B120" s="77"/>
      <c r="C120" s="74"/>
      <c r="D120" s="78"/>
      <c r="E120" s="78"/>
      <c r="F120" s="78"/>
      <c r="G120" s="78"/>
    </row>
    <row r="121" spans="1:7" x14ac:dyDescent="0.25">
      <c r="A121" s="76"/>
      <c r="B121" s="77"/>
      <c r="C121" s="74"/>
      <c r="D121" s="78"/>
      <c r="E121" s="78"/>
      <c r="F121" s="78"/>
      <c r="G121" s="78"/>
    </row>
    <row r="122" spans="1:7" x14ac:dyDescent="0.25">
      <c r="A122" s="76"/>
      <c r="B122" s="77"/>
      <c r="C122" s="74"/>
      <c r="D122" s="78"/>
      <c r="E122" s="78"/>
      <c r="F122" s="78"/>
      <c r="G122" s="78"/>
    </row>
    <row r="123" spans="1:7" x14ac:dyDescent="0.25">
      <c r="A123" s="76"/>
      <c r="B123" s="77"/>
      <c r="C123" s="74"/>
      <c r="D123" s="78"/>
      <c r="E123" s="78"/>
      <c r="F123" s="78"/>
      <c r="G123" s="78"/>
    </row>
    <row r="124" spans="1:7" x14ac:dyDescent="0.25">
      <c r="A124" s="76"/>
      <c r="B124" s="77"/>
      <c r="C124" s="74"/>
      <c r="D124" s="78"/>
      <c r="E124" s="78"/>
      <c r="F124" s="78"/>
      <c r="G124" s="78"/>
    </row>
    <row r="125" spans="1:7" x14ac:dyDescent="0.25">
      <c r="A125" s="76"/>
      <c r="B125" s="77"/>
      <c r="C125" s="74"/>
      <c r="D125" s="78"/>
      <c r="E125" s="78"/>
      <c r="F125" s="78"/>
      <c r="G125" s="78"/>
    </row>
    <row r="126" spans="1:7" x14ac:dyDescent="0.25">
      <c r="A126" s="76"/>
      <c r="B126" s="77"/>
      <c r="C126" s="74"/>
      <c r="D126" s="78"/>
      <c r="E126" s="78"/>
      <c r="F126" s="78"/>
      <c r="G126" s="78"/>
    </row>
    <row r="127" spans="1:7" x14ac:dyDescent="0.25">
      <c r="A127" s="76"/>
      <c r="B127" s="77"/>
      <c r="C127" s="74"/>
      <c r="D127" s="78"/>
      <c r="E127" s="78"/>
      <c r="F127" s="78"/>
      <c r="G127" s="78"/>
    </row>
    <row r="128" spans="1:7" x14ac:dyDescent="0.25">
      <c r="A128" s="76"/>
      <c r="B128" s="77"/>
      <c r="C128" s="74"/>
      <c r="D128" s="78"/>
      <c r="E128" s="78"/>
      <c r="F128" s="78"/>
      <c r="G128" s="78"/>
    </row>
    <row r="129" spans="1:7" x14ac:dyDescent="0.25">
      <c r="A129" s="76"/>
      <c r="B129" s="77"/>
      <c r="C129" s="74"/>
      <c r="D129" s="78"/>
      <c r="E129" s="78"/>
      <c r="F129" s="78"/>
      <c r="G129" s="78"/>
    </row>
    <row r="130" spans="1:7" x14ac:dyDescent="0.25">
      <c r="A130" s="76"/>
      <c r="B130" s="77"/>
      <c r="C130" s="74"/>
      <c r="D130" s="78"/>
      <c r="E130" s="78"/>
      <c r="F130" s="78"/>
      <c r="G130" s="78"/>
    </row>
    <row r="131" spans="1:7" x14ac:dyDescent="0.25">
      <c r="A131" s="76"/>
      <c r="B131" s="77"/>
      <c r="C131" s="74"/>
      <c r="D131" s="78"/>
      <c r="E131" s="78"/>
      <c r="F131" s="78"/>
      <c r="G131" s="78"/>
    </row>
    <row r="132" spans="1:7" x14ac:dyDescent="0.25">
      <c r="A132" s="76"/>
      <c r="B132" s="77"/>
      <c r="C132" s="74"/>
      <c r="D132" s="78"/>
      <c r="E132" s="78"/>
      <c r="F132" s="78"/>
      <c r="G132" s="78"/>
    </row>
    <row r="133" spans="1:7" x14ac:dyDescent="0.25">
      <c r="A133" s="76"/>
      <c r="B133" s="77"/>
      <c r="C133" s="74"/>
      <c r="D133" s="78"/>
      <c r="E133" s="78"/>
      <c r="F133" s="78"/>
      <c r="G133" s="78"/>
    </row>
    <row r="134" spans="1:7" x14ac:dyDescent="0.25">
      <c r="A134" s="76"/>
      <c r="B134" s="77"/>
      <c r="C134" s="74"/>
      <c r="D134" s="78"/>
      <c r="E134" s="78"/>
      <c r="F134" s="78"/>
      <c r="G134" s="78"/>
    </row>
    <row r="135" spans="1:7" x14ac:dyDescent="0.25">
      <c r="A135" s="76"/>
      <c r="B135" s="77"/>
      <c r="C135" s="74"/>
      <c r="D135" s="78"/>
      <c r="E135" s="78"/>
      <c r="F135" s="78"/>
      <c r="G135" s="78"/>
    </row>
    <row r="136" spans="1:7" x14ac:dyDescent="0.25">
      <c r="A136" s="76"/>
      <c r="B136" s="77"/>
      <c r="C136" s="74"/>
      <c r="D136" s="78"/>
      <c r="E136" s="78"/>
      <c r="F136" s="78"/>
      <c r="G136" s="7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SharedWithUsers xmlns="4295b89e-2911-42f0-a767-8ca596d6842f">
      <UserInfo>
        <DisplayName>Viljar Kuus</DisplayName>
        <AccountId>1477</AccountId>
        <AccountType/>
      </UserInfo>
    </SharedWithUsers>
    <_dlc_DocId xmlns="d65e48b5-f38d-431e-9b4f-47403bf4583f">5F25KTUSNP4X-205032580-150812</_dlc_DocId>
    <_dlc_DocIdUrl xmlns="d65e48b5-f38d-431e-9b4f-47403bf4583f">
      <Url>https://rkas.sharepoint.com/Kliendisuhted/_layouts/15/DocIdRedir.aspx?ID=5F25KTUSNP4X-205032580-150812</Url>
      <Description>5F25KTUSNP4X-205032580-150812</Description>
    </_dlc_DocIdUrl>
  </documentManagement>
</p:properties>
</file>

<file path=customXml/itemProps1.xml><?xml version="1.0" encoding="utf-8"?>
<ds:datastoreItem xmlns:ds="http://schemas.openxmlformats.org/officeDocument/2006/customXml" ds:itemID="{FD8CE785-883A-41C8-881B-299F54C451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2302A-1DF4-4A87-8BE5-7755837230EA}">
  <ds:schemaRefs>
    <ds:schemaRef ds:uri="http://schemas.microsoft.com/sharepoint/event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 ds:uri="4295b89e-2911-42f0-a767-8ca596d68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BIL_vähend</vt:lpstr>
      <vt:lpstr>Annuiteetgraafik BIL_lisand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2024-04-02T12:59:05Z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ecce4755-d242-4918-b8e3-e222915f817e</vt:lpwstr>
  </property>
</Properties>
</file>